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1355" windowHeight="8700" activeTab="2"/>
  </bookViews>
  <sheets>
    <sheet name="Arkusz1" sheetId="1" r:id="rId1"/>
    <sheet name="Arkusz2" sheetId="2" r:id="rId2"/>
    <sheet name="Arkusz3" sheetId="5" r:id="rId3"/>
    <sheet name="Arkusz4" sheetId="6" r:id="rId4"/>
    <sheet name="Arkusz5" sheetId="3" r:id="rId5"/>
    <sheet name="Arkusz6" sheetId="4" r:id="rId6"/>
  </sheets>
  <calcPr calcId="125725"/>
</workbook>
</file>

<file path=xl/calcChain.xml><?xml version="1.0" encoding="utf-8"?>
<calcChain xmlns="http://schemas.openxmlformats.org/spreadsheetml/2006/main">
  <c r="E277" i="1"/>
  <c r="E104" i="6"/>
  <c r="D104"/>
  <c r="E202" l="1"/>
  <c r="D202"/>
  <c r="E133"/>
  <c r="E131" s="1"/>
  <c r="F238" i="2" s="1"/>
  <c r="D133" i="6"/>
  <c r="D131" s="1"/>
  <c r="E238" i="2" s="1"/>
  <c r="E53" i="6"/>
  <c r="E51" s="1"/>
  <c r="F65" i="2" s="1"/>
  <c r="D53" i="6"/>
  <c r="D51" s="1"/>
  <c r="E65" i="2" s="1"/>
  <c r="F390" l="1"/>
  <c r="E390"/>
  <c r="F340"/>
  <c r="E340"/>
  <c r="F290"/>
  <c r="E290"/>
  <c r="E301" i="5"/>
  <c r="F149" i="2" l="1"/>
  <c r="E145"/>
  <c r="E31" i="6"/>
  <c r="D71" i="5"/>
  <c r="E26"/>
  <c r="E24" s="1"/>
  <c r="F23" i="2" s="1"/>
  <c r="D26" i="5"/>
  <c r="D24" s="1"/>
  <c r="E23" i="2" s="1"/>
  <c r="E13" i="6"/>
  <c r="E11" s="1"/>
  <c r="F15" i="2" l="1"/>
  <c r="D107" i="1"/>
  <c r="E66" l="1"/>
  <c r="D66"/>
  <c r="D41" l="1"/>
  <c r="C41"/>
  <c r="E257"/>
  <c r="D257"/>
  <c r="C257"/>
  <c r="E272"/>
  <c r="D272"/>
  <c r="E283"/>
  <c r="D283"/>
  <c r="E307"/>
  <c r="E303" s="1"/>
  <c r="E113"/>
  <c r="D113"/>
  <c r="E157" i="6"/>
  <c r="E155" s="1"/>
  <c r="D157"/>
  <c r="D155" s="1"/>
  <c r="E26"/>
  <c r="E24" s="1"/>
  <c r="D26"/>
  <c r="D24" s="1"/>
  <c r="D13"/>
  <c r="D11" s="1"/>
  <c r="D524" i="5"/>
  <c r="E400" i="2" s="1"/>
  <c r="E209" i="6"/>
  <c r="E207" s="1"/>
  <c r="F402" i="2" s="1"/>
  <c r="D209" i="6"/>
  <c r="D207" s="1"/>
  <c r="E402" i="2" s="1"/>
  <c r="E200" i="6"/>
  <c r="F396" i="2" s="1"/>
  <c r="D200" i="6"/>
  <c r="E396" i="2" s="1"/>
  <c r="D184" i="6"/>
  <c r="E175"/>
  <c r="D175"/>
  <c r="E479" i="5"/>
  <c r="D479"/>
  <c r="E472"/>
  <c r="D472"/>
  <c r="E456"/>
  <c r="E454" s="1"/>
  <c r="F344" i="2" s="1"/>
  <c r="D456" i="5"/>
  <c r="D454" s="1"/>
  <c r="E344" i="2" s="1"/>
  <c r="E149" i="6"/>
  <c r="E147" s="1"/>
  <c r="E145" s="1"/>
  <c r="D149"/>
  <c r="D147" s="1"/>
  <c r="D145" s="1"/>
  <c r="E340" i="5"/>
  <c r="E338" s="1"/>
  <c r="F270" i="2" s="1"/>
  <c r="D340" i="5"/>
  <c r="D338" s="1"/>
  <c r="E270" i="2" s="1"/>
  <c r="E123" i="6"/>
  <c r="E121" s="1"/>
  <c r="F214" i="2" s="1"/>
  <c r="D123" i="6"/>
  <c r="D121" s="1"/>
  <c r="E214" i="2" s="1"/>
  <c r="E272" i="5"/>
  <c r="E270" s="1"/>
  <c r="F222" i="2" s="1"/>
  <c r="D272" i="5"/>
  <c r="D270" s="1"/>
  <c r="E222" i="2" s="1"/>
  <c r="E116" i="6"/>
  <c r="D182" i="5"/>
  <c r="E88" i="6"/>
  <c r="D88"/>
  <c r="E83"/>
  <c r="E81" s="1"/>
  <c r="F151" i="2" s="1"/>
  <c r="E66" i="6"/>
  <c r="D66"/>
  <c r="E58"/>
  <c r="E56" s="1"/>
  <c r="F71" i="2" s="1"/>
  <c r="D58" i="6"/>
  <c r="D56" s="1"/>
  <c r="E71" i="2" s="1"/>
  <c r="E18" i="6"/>
  <c r="E16" s="1"/>
  <c r="D18"/>
  <c r="D16" s="1"/>
  <c r="E25" i="2" s="1"/>
  <c r="E21" s="1"/>
  <c r="E153" i="6" l="1"/>
  <c r="F336" i="2"/>
  <c r="D153" i="6"/>
  <c r="E336" i="2"/>
  <c r="E47"/>
  <c r="F47"/>
  <c r="F25"/>
  <c r="F21" s="1"/>
  <c r="E9" i="6"/>
  <c r="D9"/>
  <c r="E15" i="2"/>
  <c r="D11"/>
  <c r="E398"/>
  <c r="D398"/>
  <c r="D332"/>
  <c r="D251"/>
  <c r="D234"/>
  <c r="D204"/>
  <c r="D45"/>
  <c r="D34"/>
  <c r="D32" s="1"/>
  <c r="D307" i="1"/>
  <c r="D303" s="1"/>
  <c r="F303" s="1"/>
  <c r="E214"/>
  <c r="D214"/>
  <c r="E155"/>
  <c r="D155"/>
  <c r="F9" i="6" l="1"/>
  <c r="E317" i="1"/>
  <c r="D317"/>
  <c r="E320"/>
  <c r="D320"/>
  <c r="D78"/>
  <c r="C320"/>
  <c r="C307"/>
  <c r="C303" s="1"/>
  <c r="C272"/>
  <c r="E41" l="1"/>
  <c r="C50" l="1"/>
  <c r="C48" s="1"/>
  <c r="E559" i="5"/>
  <c r="E557" s="1"/>
  <c r="F435" i="2" s="1"/>
  <c r="F433" s="1"/>
  <c r="D559" i="5"/>
  <c r="D557" s="1"/>
  <c r="E435" i="2" s="1"/>
  <c r="E433" s="1"/>
  <c r="E553" i="5"/>
  <c r="F431" i="2" s="1"/>
  <c r="D553" i="5"/>
  <c r="E431" i="2" s="1"/>
  <c r="E549" i="5"/>
  <c r="E547" s="1"/>
  <c r="D549"/>
  <c r="D547" s="1"/>
  <c r="E425" i="2" s="1"/>
  <c r="E540" i="5"/>
  <c r="E538" s="1"/>
  <c r="F416" i="2" s="1"/>
  <c r="D540" i="5"/>
  <c r="D538" s="1"/>
  <c r="E416" i="2" s="1"/>
  <c r="E534" i="5"/>
  <c r="E532" s="1"/>
  <c r="F410" i="2" s="1"/>
  <c r="D534" i="5"/>
  <c r="D532" s="1"/>
  <c r="E410" i="2" s="1"/>
  <c r="E528" i="5"/>
  <c r="F406" i="2" s="1"/>
  <c r="F404" s="1"/>
  <c r="D528" i="5"/>
  <c r="E406" i="2" s="1"/>
  <c r="E404" s="1"/>
  <c r="E524" i="5"/>
  <c r="F400" i="2" s="1"/>
  <c r="F398" s="1"/>
  <c r="E518" i="5"/>
  <c r="E516" s="1"/>
  <c r="F394" i="2" s="1"/>
  <c r="D518" i="5"/>
  <c r="D516" s="1"/>
  <c r="E394" i="2" s="1"/>
  <c r="E392" s="1"/>
  <c r="E512" i="5"/>
  <c r="D512"/>
  <c r="E504"/>
  <c r="E502" s="1"/>
  <c r="F381" i="2" s="1"/>
  <c r="D504" i="5"/>
  <c r="D502" s="1"/>
  <c r="E381" i="2" s="1"/>
  <c r="E498" i="5"/>
  <c r="E496" s="1"/>
  <c r="F375" i="2" s="1"/>
  <c r="D498" i="5"/>
  <c r="D496" s="1"/>
  <c r="E375" i="2" s="1"/>
  <c r="E492" i="5"/>
  <c r="E490" s="1"/>
  <c r="F371" i="2" s="1"/>
  <c r="D492" i="5"/>
  <c r="D490" s="1"/>
  <c r="E371" i="2" s="1"/>
  <c r="E369" s="1"/>
  <c r="E486" i="5"/>
  <c r="E484" s="1"/>
  <c r="F367" i="2" s="1"/>
  <c r="F365" s="1"/>
  <c r="D486" i="5"/>
  <c r="D484" s="1"/>
  <c r="E367" i="2" s="1"/>
  <c r="E365" s="1"/>
  <c r="E477" i="5"/>
  <c r="F361" i="2" s="1"/>
  <c r="D477" i="5"/>
  <c r="E361" i="2" s="1"/>
  <c r="E470" i="5"/>
  <c r="F355" i="2" s="1"/>
  <c r="D470" i="5"/>
  <c r="E355" i="2" s="1"/>
  <c r="E463" i="5"/>
  <c r="E461" s="1"/>
  <c r="F348" i="2" s="1"/>
  <c r="D463" i="5"/>
  <c r="D461" s="1"/>
  <c r="E348" i="2" s="1"/>
  <c r="E346" s="1"/>
  <c r="E450" i="5"/>
  <c r="D450"/>
  <c r="E445"/>
  <c r="E443" s="1"/>
  <c r="F334" i="2" s="1"/>
  <c r="F332" s="1"/>
  <c r="D445" i="5"/>
  <c r="D443" s="1"/>
  <c r="E334" i="2" s="1"/>
  <c r="E332" s="1"/>
  <c r="E438" i="5"/>
  <c r="E436" s="1"/>
  <c r="F330" i="2" s="1"/>
  <c r="F328" s="1"/>
  <c r="D438" i="5"/>
  <c r="D436" s="1"/>
  <c r="E330" i="2" s="1"/>
  <c r="E430" i="5"/>
  <c r="E428" s="1"/>
  <c r="F326" i="2" s="1"/>
  <c r="F324" s="1"/>
  <c r="D430" i="5"/>
  <c r="D428" s="1"/>
  <c r="E326" i="2" s="1"/>
  <c r="E324" s="1"/>
  <c r="E421" i="5"/>
  <c r="F319" i="2" s="1"/>
  <c r="F317" s="1"/>
  <c r="D421" i="5"/>
  <c r="E319" i="2" s="1"/>
  <c r="E415" i="5"/>
  <c r="E413" s="1"/>
  <c r="F315" i="2" s="1"/>
  <c r="F313" s="1"/>
  <c r="D415" i="5"/>
  <c r="D413" s="1"/>
  <c r="E315" i="2" s="1"/>
  <c r="E313" s="1"/>
  <c r="E404" i="5"/>
  <c r="E402" s="1"/>
  <c r="F308" i="2" s="1"/>
  <c r="D404" i="5"/>
  <c r="D402" s="1"/>
  <c r="E308" i="2" s="1"/>
  <c r="E397" i="5"/>
  <c r="E395" s="1"/>
  <c r="F304" i="2" s="1"/>
  <c r="D397" i="5"/>
  <c r="D395" s="1"/>
  <c r="E304" i="2" s="1"/>
  <c r="E302" s="1"/>
  <c r="E388" i="5"/>
  <c r="E386" s="1"/>
  <c r="F298" i="2" s="1"/>
  <c r="F296" s="1"/>
  <c r="D388" i="5"/>
  <c r="D386" s="1"/>
  <c r="E298" i="2" s="1"/>
  <c r="E296" s="1"/>
  <c r="E381" i="5"/>
  <c r="E379" s="1"/>
  <c r="F294" i="2" s="1"/>
  <c r="D381" i="5"/>
  <c r="D379" s="1"/>
  <c r="E294" i="2" s="1"/>
  <c r="E292" s="1"/>
  <c r="E375" i="5"/>
  <c r="D375"/>
  <c r="E369"/>
  <c r="E367" s="1"/>
  <c r="F286" i="2" s="1"/>
  <c r="D369" i="5"/>
  <c r="D367" s="1"/>
  <c r="E286" i="2" s="1"/>
  <c r="E284" s="1"/>
  <c r="E362" i="5"/>
  <c r="E360" s="1"/>
  <c r="F282" i="2" s="1"/>
  <c r="F280" s="1"/>
  <c r="D362" i="5"/>
  <c r="D360" s="1"/>
  <c r="E282" i="2" s="1"/>
  <c r="E280" s="1"/>
  <c r="E354" i="5"/>
  <c r="E352" s="1"/>
  <c r="F278" i="2" s="1"/>
  <c r="D354" i="5"/>
  <c r="D352" s="1"/>
  <c r="E278" i="2" s="1"/>
  <c r="E347" i="5"/>
  <c r="E345" s="1"/>
  <c r="F274" i="2" s="1"/>
  <c r="F272" s="1"/>
  <c r="D347" i="5"/>
  <c r="D345" s="1"/>
  <c r="E274" i="2" s="1"/>
  <c r="E334" i="5"/>
  <c r="E332" s="1"/>
  <c r="F266" i="2" s="1"/>
  <c r="D334" i="5"/>
  <c r="D332" s="1"/>
  <c r="E266" i="2" s="1"/>
  <c r="E264" s="1"/>
  <c r="E325" i="5"/>
  <c r="F259" i="2" s="1"/>
  <c r="F257" s="1"/>
  <c r="D325" i="5"/>
  <c r="E259" i="2" s="1"/>
  <c r="E257" s="1"/>
  <c r="E319" i="5"/>
  <c r="E317" s="1"/>
  <c r="F253" i="2" s="1"/>
  <c r="D319" i="5"/>
  <c r="D317" s="1"/>
  <c r="E253" i="2" s="1"/>
  <c r="E312" i="5"/>
  <c r="E310" s="1"/>
  <c r="F249" i="2" s="1"/>
  <c r="D312" i="5"/>
  <c r="D310" s="1"/>
  <c r="E249" i="2" s="1"/>
  <c r="D301" i="5"/>
  <c r="D299" s="1"/>
  <c r="E242" i="2" s="1"/>
  <c r="E240" s="1"/>
  <c r="E299" i="5"/>
  <c r="F242" i="2" s="1"/>
  <c r="F240" s="1"/>
  <c r="E293" i="5"/>
  <c r="E291" s="1"/>
  <c r="F236" i="2" s="1"/>
  <c r="F234" s="1"/>
  <c r="D293" i="5"/>
  <c r="D291" s="1"/>
  <c r="E236" i="2" s="1"/>
  <c r="E234" s="1"/>
  <c r="E285" i="5"/>
  <c r="E283" s="1"/>
  <c r="F232" i="2" s="1"/>
  <c r="F230" s="1"/>
  <c r="D285" i="5"/>
  <c r="D283" s="1"/>
  <c r="E232" i="2" s="1"/>
  <c r="E230" s="1"/>
  <c r="E279" i="5"/>
  <c r="E277" s="1"/>
  <c r="F228" i="2" s="1"/>
  <c r="F226" s="1"/>
  <c r="D279" i="5"/>
  <c r="D277" s="1"/>
  <c r="E228" i="2" s="1"/>
  <c r="E226" s="1"/>
  <c r="E264" i="5"/>
  <c r="E262" s="1"/>
  <c r="F218" i="2" s="1"/>
  <c r="F216" s="1"/>
  <c r="D264" i="5"/>
  <c r="D262" s="1"/>
  <c r="E218" i="2" s="1"/>
  <c r="E216" s="1"/>
  <c r="E254" i="5"/>
  <c r="D254"/>
  <c r="E245"/>
  <c r="E243" s="1"/>
  <c r="F206" i="2" s="1"/>
  <c r="D245" i="5"/>
  <c r="D243" s="1"/>
  <c r="E206" i="2" s="1"/>
  <c r="E237" i="5"/>
  <c r="E235" s="1"/>
  <c r="F202" i="2" s="1"/>
  <c r="F200" s="1"/>
  <c r="D237" i="5"/>
  <c r="D235" s="1"/>
  <c r="E202" i="2" s="1"/>
  <c r="E200" s="1"/>
  <c r="E227" i="5"/>
  <c r="E225" s="1"/>
  <c r="F196" i="2" s="1"/>
  <c r="D227" i="5"/>
  <c r="D225" s="1"/>
  <c r="E196" i="2" s="1"/>
  <c r="E218" i="5"/>
  <c r="E216" s="1"/>
  <c r="E214" s="1"/>
  <c r="F189" i="2" s="1"/>
  <c r="F187" s="1"/>
  <c r="F185" s="1"/>
  <c r="G185" s="1"/>
  <c r="D218" i="5"/>
  <c r="D216" s="1"/>
  <c r="D214" s="1"/>
  <c r="E189" i="2" s="1"/>
  <c r="E187" s="1"/>
  <c r="E185" s="1"/>
  <c r="E209" i="5"/>
  <c r="D209"/>
  <c r="E202"/>
  <c r="E200" s="1"/>
  <c r="F173" i="2" s="1"/>
  <c r="D202" i="5"/>
  <c r="D200" s="1"/>
  <c r="E173" i="2" s="1"/>
  <c r="E196" i="5"/>
  <c r="E194" s="1"/>
  <c r="F169" i="2" s="1"/>
  <c r="F167" s="1"/>
  <c r="D196" i="5"/>
  <c r="D194" s="1"/>
  <c r="E169" i="2" s="1"/>
  <c r="E167" s="1"/>
  <c r="E188" i="5"/>
  <c r="E186" s="1"/>
  <c r="F165" i="2" s="1"/>
  <c r="F163" s="1"/>
  <c r="D188" i="5"/>
  <c r="D186" s="1"/>
  <c r="E165" i="2" s="1"/>
  <c r="E163" s="1"/>
  <c r="E182" i="5"/>
  <c r="E180" s="1"/>
  <c r="F161" i="2" s="1"/>
  <c r="F159" s="1"/>
  <c r="D180" i="5"/>
  <c r="E161" i="2" s="1"/>
  <c r="E159" s="1"/>
  <c r="E174" i="5"/>
  <c r="E172" s="1"/>
  <c r="F155" i="2" s="1"/>
  <c r="D174" i="5"/>
  <c r="D172" s="1"/>
  <c r="E155" i="2" s="1"/>
  <c r="E168" i="5"/>
  <c r="D168"/>
  <c r="E149" i="2" s="1"/>
  <c r="E164" i="5"/>
  <c r="F145" i="2" s="1"/>
  <c r="D164" i="5"/>
  <c r="E156"/>
  <c r="E154" s="1"/>
  <c r="D156"/>
  <c r="D154" s="1"/>
  <c r="E138" i="2" s="1"/>
  <c r="E136" s="1"/>
  <c r="E134" s="1"/>
  <c r="E145" i="5"/>
  <c r="E143" s="1"/>
  <c r="D145"/>
  <c r="D143" s="1"/>
  <c r="E138"/>
  <c r="E136" s="1"/>
  <c r="F127" i="2" s="1"/>
  <c r="D138" i="5"/>
  <c r="D136" s="1"/>
  <c r="E127" i="2" s="1"/>
  <c r="E130" i="5"/>
  <c r="E128" s="1"/>
  <c r="F117" i="2" s="1"/>
  <c r="D130" i="5"/>
  <c r="D128" s="1"/>
  <c r="E117" i="2" s="1"/>
  <c r="E123" i="5"/>
  <c r="E121" s="1"/>
  <c r="F113" i="2" s="1"/>
  <c r="F111" s="1"/>
  <c r="D123" i="5"/>
  <c r="D121" s="1"/>
  <c r="E113" i="2" s="1"/>
  <c r="E111" s="1"/>
  <c r="E117" i="5"/>
  <c r="E115" s="1"/>
  <c r="F109" i="2" s="1"/>
  <c r="F107" s="1"/>
  <c r="D117" i="5"/>
  <c r="D115" s="1"/>
  <c r="E109" i="2" s="1"/>
  <c r="E107" s="1"/>
  <c r="E108" i="5"/>
  <c r="E106" s="1"/>
  <c r="F102" i="2" s="1"/>
  <c r="D108" i="5"/>
  <c r="D106" s="1"/>
  <c r="E102" i="2" s="1"/>
  <c r="E102" i="5"/>
  <c r="E100" s="1"/>
  <c r="D102"/>
  <c r="D100" s="1"/>
  <c r="E95"/>
  <c r="E93" s="1"/>
  <c r="F94" i="2" s="1"/>
  <c r="F92" s="1"/>
  <c r="D95" i="5"/>
  <c r="D93" s="1"/>
  <c r="E94" i="2" s="1"/>
  <c r="E92" s="1"/>
  <c r="E86" i="5"/>
  <c r="E84" s="1"/>
  <c r="D86"/>
  <c r="D84" s="1"/>
  <c r="E77"/>
  <c r="E75" s="1"/>
  <c r="F69" i="2" s="1"/>
  <c r="D77" i="5"/>
  <c r="D75" s="1"/>
  <c r="E69" i="2" s="1"/>
  <c r="E71" i="5"/>
  <c r="E69" s="1"/>
  <c r="F63" i="2" s="1"/>
  <c r="D69" i="5"/>
  <c r="E63" i="2" s="1"/>
  <c r="E64" i="5"/>
  <c r="E62" s="1"/>
  <c r="F57" i="2" s="1"/>
  <c r="D64" i="5"/>
  <c r="D62" s="1"/>
  <c r="E57" i="2" s="1"/>
  <c r="E58" i="5"/>
  <c r="E56" s="1"/>
  <c r="F51" i="2" s="1"/>
  <c r="D58" i="5"/>
  <c r="D56" s="1"/>
  <c r="E51" i="2" s="1"/>
  <c r="E51" i="5"/>
  <c r="E49" s="1"/>
  <c r="F43" i="2" s="1"/>
  <c r="F41" s="1"/>
  <c r="D51" i="5"/>
  <c r="D49" s="1"/>
  <c r="E43" i="2" s="1"/>
  <c r="E41" s="1"/>
  <c r="E41" i="5"/>
  <c r="E39" s="1"/>
  <c r="D41"/>
  <c r="D39" s="1"/>
  <c r="E32"/>
  <c r="E30" s="1"/>
  <c r="F29" i="2" s="1"/>
  <c r="F27" s="1"/>
  <c r="D32" i="5"/>
  <c r="D30" s="1"/>
  <c r="E29" i="2" s="1"/>
  <c r="E27" s="1"/>
  <c r="E20" i="5"/>
  <c r="E18" s="1"/>
  <c r="F19" i="2" s="1"/>
  <c r="F17" s="1"/>
  <c r="D20" i="5"/>
  <c r="D18" s="1"/>
  <c r="E19" i="2" s="1"/>
  <c r="E17" s="1"/>
  <c r="E13" i="5"/>
  <c r="E11" s="1"/>
  <c r="D13"/>
  <c r="D11" s="1"/>
  <c r="D433" i="2"/>
  <c r="F429"/>
  <c r="E429"/>
  <c r="D429"/>
  <c r="D423"/>
  <c r="D414"/>
  <c r="D408"/>
  <c r="D404"/>
  <c r="F392"/>
  <c r="D392"/>
  <c r="F388"/>
  <c r="E388"/>
  <c r="D388"/>
  <c r="D379"/>
  <c r="D373"/>
  <c r="F369"/>
  <c r="D369"/>
  <c r="D365"/>
  <c r="D359"/>
  <c r="D353"/>
  <c r="F346"/>
  <c r="D346"/>
  <c r="F342"/>
  <c r="E342"/>
  <c r="D342"/>
  <c r="F338"/>
  <c r="E338"/>
  <c r="D338"/>
  <c r="E328"/>
  <c r="D328"/>
  <c r="D324"/>
  <c r="E317"/>
  <c r="D317"/>
  <c r="D313"/>
  <c r="F306"/>
  <c r="E306"/>
  <c r="D306"/>
  <c r="F302"/>
  <c r="D302"/>
  <c r="D296"/>
  <c r="F292"/>
  <c r="D292"/>
  <c r="F288"/>
  <c r="E288"/>
  <c r="D288"/>
  <c r="F284"/>
  <c r="D284"/>
  <c r="D280"/>
  <c r="F276"/>
  <c r="E276"/>
  <c r="D276"/>
  <c r="E272"/>
  <c r="D272"/>
  <c r="F268"/>
  <c r="E268"/>
  <c r="D268"/>
  <c r="F264"/>
  <c r="D264"/>
  <c r="D257"/>
  <c r="F247"/>
  <c r="E247"/>
  <c r="D247"/>
  <c r="D240"/>
  <c r="D230"/>
  <c r="D226"/>
  <c r="D216"/>
  <c r="D210"/>
  <c r="D200"/>
  <c r="D194"/>
  <c r="D187"/>
  <c r="D185" s="1"/>
  <c r="D180"/>
  <c r="D178" s="1"/>
  <c r="D171"/>
  <c r="D167"/>
  <c r="D163"/>
  <c r="D159"/>
  <c r="D153"/>
  <c r="F147"/>
  <c r="D147"/>
  <c r="F143"/>
  <c r="E143"/>
  <c r="D143"/>
  <c r="D136"/>
  <c r="D134" s="1"/>
  <c r="D129"/>
  <c r="D125"/>
  <c r="E121"/>
  <c r="D121"/>
  <c r="D115"/>
  <c r="D111"/>
  <c r="D107"/>
  <c r="D100"/>
  <c r="D96"/>
  <c r="D92"/>
  <c r="D83"/>
  <c r="D81" s="1"/>
  <c r="F76"/>
  <c r="F74" s="1"/>
  <c r="E76"/>
  <c r="E74" s="1"/>
  <c r="D76"/>
  <c r="D74" s="1"/>
  <c r="D67"/>
  <c r="D61"/>
  <c r="D55"/>
  <c r="D49"/>
  <c r="F45"/>
  <c r="E45"/>
  <c r="D41"/>
  <c r="D27"/>
  <c r="D17"/>
  <c r="F425" l="1"/>
  <c r="D152" i="5"/>
  <c r="D252"/>
  <c r="E212" i="2" s="1"/>
  <c r="E210" s="1"/>
  <c r="E411" i="5"/>
  <c r="E252"/>
  <c r="D37"/>
  <c r="E36" i="2"/>
  <c r="E34" s="1"/>
  <c r="E32" s="1"/>
  <c r="E98"/>
  <c r="E96" s="1"/>
  <c r="E100"/>
  <c r="E152" i="5"/>
  <c r="F152" s="1"/>
  <c r="F138" i="2"/>
  <c r="F136" s="1"/>
  <c r="F134" s="1"/>
  <c r="E207" i="5"/>
  <c r="F207" s="1"/>
  <c r="F182" i="2"/>
  <c r="F180" s="1"/>
  <c r="F178" s="1"/>
  <c r="E468" i="5"/>
  <c r="D9"/>
  <c r="E13" i="2"/>
  <c r="E11" s="1"/>
  <c r="E9" s="1"/>
  <c r="F13"/>
  <c r="F11" s="1"/>
  <c r="F9" s="1"/>
  <c r="E9" i="5"/>
  <c r="F131" i="2"/>
  <c r="F129" s="1"/>
  <c r="F125"/>
  <c r="D411" i="5"/>
  <c r="D207"/>
  <c r="E182" i="2"/>
  <c r="E180" s="1"/>
  <c r="E178" s="1"/>
  <c r="D162" i="5"/>
  <c r="E125" i="2"/>
  <c r="E131"/>
  <c r="E129" s="1"/>
  <c r="F98"/>
  <c r="F96" s="1"/>
  <c r="F100"/>
  <c r="E82" i="5"/>
  <c r="F85" i="2"/>
  <c r="D82" i="5"/>
  <c r="E85" i="2"/>
  <c r="E37" i="5"/>
  <c r="F36" i="2"/>
  <c r="F34" s="1"/>
  <c r="F32" s="1"/>
  <c r="D223" i="5"/>
  <c r="D308"/>
  <c r="D545"/>
  <c r="E330"/>
  <c r="D91"/>
  <c r="D468"/>
  <c r="D47"/>
  <c r="D113"/>
  <c r="D330"/>
  <c r="E426"/>
  <c r="F426" s="1"/>
  <c r="D510"/>
  <c r="D426"/>
  <c r="E113"/>
  <c r="E308"/>
  <c r="D192" i="2"/>
  <c r="E545" i="5"/>
  <c r="E91"/>
  <c r="F91" s="1"/>
  <c r="D386" i="2"/>
  <c r="F311"/>
  <c r="E322"/>
  <c r="D351"/>
  <c r="F262"/>
  <c r="E311"/>
  <c r="D322"/>
  <c r="E262"/>
  <c r="D39"/>
  <c r="F322"/>
  <c r="D9"/>
  <c r="E47" i="5"/>
  <c r="D311" i="2"/>
  <c r="D105"/>
  <c r="D262"/>
  <c r="D421"/>
  <c r="E510" i="5"/>
  <c r="F214"/>
  <c r="D90" i="2"/>
  <c r="D245"/>
  <c r="D141"/>
  <c r="E162" i="5"/>
  <c r="F212" i="2" l="1"/>
  <c r="F210" s="1"/>
  <c r="E223" i="5"/>
  <c r="F9"/>
  <c r="F162"/>
  <c r="G322" i="2"/>
  <c r="F37" i="5"/>
  <c r="F82"/>
  <c r="G9" i="2"/>
  <c r="F308" i="5"/>
  <c r="F47"/>
  <c r="F113"/>
  <c r="F545"/>
  <c r="F330"/>
  <c r="F468"/>
  <c r="F510"/>
  <c r="F411"/>
  <c r="G262" i="2"/>
  <c r="G32"/>
  <c r="G311"/>
  <c r="G178"/>
  <c r="E90"/>
  <c r="F90"/>
  <c r="D438"/>
  <c r="D566" i="5"/>
  <c r="E230" i="6"/>
  <c r="E228" s="1"/>
  <c r="D230"/>
  <c r="D228" s="1"/>
  <c r="D221"/>
  <c r="D219" s="1"/>
  <c r="E221"/>
  <c r="E219" s="1"/>
  <c r="E216"/>
  <c r="E214" s="1"/>
  <c r="E212" s="1"/>
  <c r="D216"/>
  <c r="D214" s="1"/>
  <c r="D212" s="1"/>
  <c r="E412" i="2" s="1"/>
  <c r="E408" s="1"/>
  <c r="E194" i="6"/>
  <c r="E192" s="1"/>
  <c r="F383" i="2" s="1"/>
  <c r="F379" s="1"/>
  <c r="D194" i="6"/>
  <c r="D192" s="1"/>
  <c r="E383" i="2" s="1"/>
  <c r="E379" s="1"/>
  <c r="E189" i="6"/>
  <c r="E187" s="1"/>
  <c r="F377" i="2" s="1"/>
  <c r="F373" s="1"/>
  <c r="D189" i="6"/>
  <c r="D187" s="1"/>
  <c r="E377" i="2" s="1"/>
  <c r="E373" s="1"/>
  <c r="E184" i="6"/>
  <c r="E181" s="1"/>
  <c r="E179" s="1"/>
  <c r="F363" i="2" s="1"/>
  <c r="F359" s="1"/>
  <c r="D181" i="6"/>
  <c r="D179" s="1"/>
  <c r="E363" i="2" s="1"/>
  <c r="E359" s="1"/>
  <c r="E167" i="6"/>
  <c r="E164" s="1"/>
  <c r="F357" i="2" s="1"/>
  <c r="F353" s="1"/>
  <c r="D167" i="6"/>
  <c r="D164" s="1"/>
  <c r="E141"/>
  <c r="E139" s="1"/>
  <c r="D141"/>
  <c r="D139" s="1"/>
  <c r="E128"/>
  <c r="E126" s="1"/>
  <c r="F224" i="2" s="1"/>
  <c r="F220" s="1"/>
  <c r="D128" i="6"/>
  <c r="D126" s="1"/>
  <c r="E224" i="2" s="1"/>
  <c r="E220" s="1"/>
  <c r="E114" i="6"/>
  <c r="F208" i="2" s="1"/>
  <c r="F204" s="1"/>
  <c r="D116" i="6"/>
  <c r="D114" s="1"/>
  <c r="E208" i="2" s="1"/>
  <c r="E204" s="1"/>
  <c r="E102" i="6"/>
  <c r="E100" s="1"/>
  <c r="D102"/>
  <c r="E96"/>
  <c r="E94" s="1"/>
  <c r="F175" i="2" s="1"/>
  <c r="F171" s="1"/>
  <c r="D96" i="6"/>
  <c r="D94" s="1"/>
  <c r="E175" i="2" s="1"/>
  <c r="E171" s="1"/>
  <c r="D86" i="6"/>
  <c r="E157" i="2" s="1"/>
  <c r="E153" s="1"/>
  <c r="D83" i="6"/>
  <c r="D81" s="1"/>
  <c r="E75"/>
  <c r="E73" s="1"/>
  <c r="D75"/>
  <c r="D73" s="1"/>
  <c r="E64"/>
  <c r="D64"/>
  <c r="E48"/>
  <c r="E37" s="1"/>
  <c r="E35" s="1"/>
  <c r="D48"/>
  <c r="D37" s="1"/>
  <c r="D35" s="1"/>
  <c r="D31"/>
  <c r="D29" s="1"/>
  <c r="E29"/>
  <c r="E22" l="1"/>
  <c r="E357" i="2"/>
  <c r="E353" s="1"/>
  <c r="E351" s="1"/>
  <c r="D162" i="6"/>
  <c r="F412" i="2"/>
  <c r="F408" s="1"/>
  <c r="E198" i="6"/>
  <c r="G90" i="2"/>
  <c r="E566" i="5"/>
  <c r="F566" s="1"/>
  <c r="F223"/>
  <c r="E226" i="6"/>
  <c r="F427" i="2"/>
  <c r="F423" s="1"/>
  <c r="F421" s="1"/>
  <c r="D226" i="6"/>
  <c r="F226" s="1"/>
  <c r="E427" i="2"/>
  <c r="E423" s="1"/>
  <c r="E421" s="1"/>
  <c r="F351"/>
  <c r="E198"/>
  <c r="E194" s="1"/>
  <c r="E192" s="1"/>
  <c r="D100" i="6"/>
  <c r="F418" i="2"/>
  <c r="F414" s="1"/>
  <c r="F198"/>
  <c r="F194" s="1"/>
  <c r="F192" s="1"/>
  <c r="E418"/>
  <c r="E414" s="1"/>
  <c r="E386" s="1"/>
  <c r="E137" i="6"/>
  <c r="F255" i="2"/>
  <c r="F251" s="1"/>
  <c r="F245" s="1"/>
  <c r="D71" i="6"/>
  <c r="E119" i="2"/>
  <c r="E115" s="1"/>
  <c r="E105" s="1"/>
  <c r="F53"/>
  <c r="F49" s="1"/>
  <c r="E71" i="6"/>
  <c r="F119" i="2"/>
  <c r="F115" s="1"/>
  <c r="F105" s="1"/>
  <c r="D137" i="6"/>
  <c r="E255" i="2"/>
  <c r="E251" s="1"/>
  <c r="E245" s="1"/>
  <c r="D22" i="6"/>
  <c r="D79"/>
  <c r="E151" i="2"/>
  <c r="E147" s="1"/>
  <c r="E141" s="1"/>
  <c r="E62" i="6"/>
  <c r="F87" i="2"/>
  <c r="F83" s="1"/>
  <c r="F81" s="1"/>
  <c r="E53"/>
  <c r="E49" s="1"/>
  <c r="E61"/>
  <c r="E59"/>
  <c r="E55" s="1"/>
  <c r="E67"/>
  <c r="F59"/>
  <c r="F55" s="1"/>
  <c r="F61"/>
  <c r="F67"/>
  <c r="D62" i="6"/>
  <c r="E87" i="2"/>
  <c r="E83" s="1"/>
  <c r="E81" s="1"/>
  <c r="D198" i="6"/>
  <c r="E162"/>
  <c r="G192" i="2" l="1"/>
  <c r="G105"/>
  <c r="D234" i="6"/>
  <c r="F386" i="2"/>
  <c r="G386" s="1"/>
  <c r="F137" i="6"/>
  <c r="G81" i="2"/>
  <c r="G245"/>
  <c r="G421"/>
  <c r="G351"/>
  <c r="F71" i="6"/>
  <c r="F62"/>
  <c r="F39" i="2"/>
  <c r="E39"/>
  <c r="E438" s="1"/>
  <c r="F162" i="6"/>
  <c r="F100"/>
  <c r="F198"/>
  <c r="F22"/>
  <c r="C317" i="1"/>
  <c r="G39" i="2" l="1"/>
  <c r="E296" i="1"/>
  <c r="E207"/>
  <c r="E205" s="1"/>
  <c r="D296"/>
  <c r="D207"/>
  <c r="E245" l="1"/>
  <c r="C36" l="1"/>
  <c r="C205" l="1"/>
  <c r="C203" s="1"/>
  <c r="E173"/>
  <c r="E119"/>
  <c r="D119"/>
  <c r="D173"/>
  <c r="C173"/>
  <c r="D197"/>
  <c r="C197"/>
  <c r="E36"/>
  <c r="D170" l="1"/>
  <c r="C170"/>
  <c r="E86"/>
  <c r="E84" s="1"/>
  <c r="D86"/>
  <c r="D84" s="1"/>
  <c r="C86"/>
  <c r="C84" s="1"/>
  <c r="D50"/>
  <c r="F84" l="1"/>
  <c r="D48"/>
  <c r="C66"/>
  <c r="C78" l="1"/>
  <c r="C75" s="1"/>
  <c r="D36"/>
  <c r="C26"/>
  <c r="D29"/>
  <c r="C29"/>
  <c r="C23" l="1"/>
  <c r="C255"/>
  <c r="E57"/>
  <c r="D57"/>
  <c r="C20"/>
  <c r="E292"/>
  <c r="E197"/>
  <c r="E170" s="1"/>
  <c r="F170" s="1"/>
  <c r="E153"/>
  <c r="E78"/>
  <c r="D153"/>
  <c r="D292"/>
  <c r="C296"/>
  <c r="C292" s="1"/>
  <c r="C283"/>
  <c r="C245"/>
  <c r="C243" s="1"/>
  <c r="C155"/>
  <c r="C153" s="1"/>
  <c r="C119"/>
  <c r="C117" s="1"/>
  <c r="E107"/>
  <c r="E105" s="1"/>
  <c r="D105"/>
  <c r="C107"/>
  <c r="C105" s="1"/>
  <c r="E101"/>
  <c r="D101"/>
  <c r="C101"/>
  <c r="C98" s="1"/>
  <c r="E29"/>
  <c r="E20"/>
  <c r="E17"/>
  <c r="D20"/>
  <c r="D318" s="1"/>
  <c r="D17"/>
  <c r="C34"/>
  <c r="C57"/>
  <c r="C54" s="1"/>
  <c r="E318" l="1"/>
  <c r="F153"/>
  <c r="F292"/>
  <c r="F105"/>
  <c r="C15"/>
  <c r="C318"/>
  <c r="C315"/>
  <c r="E54"/>
  <c r="C268"/>
  <c r="C313" l="1"/>
  <c r="D205"/>
  <c r="E26" l="1"/>
  <c r="E315" s="1"/>
  <c r="D26"/>
  <c r="E22" i="4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3" i="3"/>
  <c r="E17"/>
  <c r="E16"/>
  <c r="E15"/>
  <c r="E14"/>
  <c r="E13"/>
  <c r="E12"/>
  <c r="E11"/>
  <c r="E10"/>
  <c r="E9"/>
  <c r="E8"/>
  <c r="E7"/>
  <c r="E6"/>
  <c r="E5"/>
  <c r="E4"/>
  <c r="E2"/>
  <c r="E243" i="1"/>
  <c r="D245"/>
  <c r="D243" s="1"/>
  <c r="D117"/>
  <c r="E117"/>
  <c r="E75"/>
  <c r="D75"/>
  <c r="E98"/>
  <c r="D98"/>
  <c r="E255"/>
  <c r="D255"/>
  <c r="F117" l="1"/>
  <c r="F255"/>
  <c r="F243"/>
  <c r="F98"/>
  <c r="F75"/>
  <c r="D315"/>
  <c r="D23"/>
  <c r="E23"/>
  <c r="D268"/>
  <c r="D54"/>
  <c r="F54" s="1"/>
  <c r="D34"/>
  <c r="E268"/>
  <c r="D203"/>
  <c r="E34"/>
  <c r="E15"/>
  <c r="D15"/>
  <c r="F23" l="1"/>
  <c r="F34"/>
  <c r="F268"/>
  <c r="F15"/>
  <c r="D313"/>
  <c r="E203"/>
  <c r="F203" s="1"/>
  <c r="E313" l="1"/>
  <c r="F313" s="1"/>
  <c r="E86" i="6"/>
  <c r="E79" l="1"/>
  <c r="F157" i="2"/>
  <c r="F153" s="1"/>
  <c r="F141" s="1"/>
  <c r="G141" s="1"/>
  <c r="E234" i="6" l="1"/>
  <c r="F234" s="1"/>
  <c r="F79"/>
  <c r="F438" i="2"/>
  <c r="G438" s="1"/>
</calcChain>
</file>

<file path=xl/sharedStrings.xml><?xml version="1.0" encoding="utf-8"?>
<sst xmlns="http://schemas.openxmlformats.org/spreadsheetml/2006/main" count="1305" uniqueCount="357">
  <si>
    <t>N a z w a</t>
  </si>
  <si>
    <t>Dział</t>
  </si>
  <si>
    <t>Plan</t>
  </si>
  <si>
    <t>Wykonanie</t>
  </si>
  <si>
    <t>%</t>
  </si>
  <si>
    <t>wykonania</t>
  </si>
  <si>
    <t>ROLNICTWO I ŁOWIECTWO</t>
  </si>
  <si>
    <t>w tym:</t>
  </si>
  <si>
    <t>010</t>
  </si>
  <si>
    <t>WYTWARZANIE I ZAOPATRYWANIE W ENERGIĘ ELEKTRYCZNĄ, GAZ I WODĘ</t>
  </si>
  <si>
    <t>TRANSPORT I ŁĄCZNOŚĆ</t>
  </si>
  <si>
    <t>600</t>
  </si>
  <si>
    <t>GOSPODARKA MIESZKANIOWA</t>
  </si>
  <si>
    <t>700</t>
  </si>
  <si>
    <t>DZIAŁALNOŚĆ USŁUGOWA</t>
  </si>
  <si>
    <t>710</t>
  </si>
  <si>
    <t>ADMINISTRACJA PUBLICZNA</t>
  </si>
  <si>
    <t>750</t>
  </si>
  <si>
    <t>URZĘDY NACZELNYCH ORGANÓW WŁADZY PAŃSTWOWEJ, KONTROLI I OCHRONY PRAWA ORAZ SĄDOWNICTWA</t>
  </si>
  <si>
    <t>751</t>
  </si>
  <si>
    <t>OBRONA NARODOWA</t>
  </si>
  <si>
    <t>752</t>
  </si>
  <si>
    <t>BEZPIECZEŃSTWO PUBLICZNE I OCHRONA PRZECIWPOŻAROWA</t>
  </si>
  <si>
    <t xml:space="preserve"> </t>
  </si>
  <si>
    <t>754</t>
  </si>
  <si>
    <t>756</t>
  </si>
  <si>
    <t>RÓŻNE ROZLICZENIA</t>
  </si>
  <si>
    <t>758</t>
  </si>
  <si>
    <t>OŚWIATA I WYCHOWANIE</t>
  </si>
  <si>
    <t>801</t>
  </si>
  <si>
    <t>POMOC  SPOŁECZNA</t>
  </si>
  <si>
    <t>- na żywienie dzieci</t>
  </si>
  <si>
    <t>852</t>
  </si>
  <si>
    <t>POZOSTAŁE ZADANIA W ZAKRESIE POLITYKI SPOŁECZNEJ</t>
  </si>
  <si>
    <t>EDUKACYJNA OPIEKA WYCHOWAWCZA</t>
  </si>
  <si>
    <t>GOSPODARKA KOMUNALNA I OCHRONA ŚRODOWISKA</t>
  </si>
  <si>
    <t>DOCHODY – OGÓŁEM</t>
  </si>
  <si>
    <t>3</t>
  </si>
  <si>
    <t>4</t>
  </si>
  <si>
    <t>b) dochody majątkowe</t>
  </si>
  <si>
    <t>a) dochody bieżące</t>
  </si>
  <si>
    <t>- pozostałe odsetki</t>
  </si>
  <si>
    <t>- dochody z najmu i dzierżawy składników majątkowych Skarbu Państwa, jednostek samorządu terytorialnego lub innych jednostek zaliczanych do sektora finansów publicznych oraz innych umów o podobnym charakterze</t>
  </si>
  <si>
    <t xml:space="preserve"> - wpływy z tytułu przekształcenia prawa użytkowania wieczystego przysługującego osobom fizycznym w prawo własności</t>
  </si>
  <si>
    <t>- wpływy z różnych opłat (zwrot kosztów upomnień)</t>
  </si>
  <si>
    <t>- dotacje celowe otrzymane z budżetu państwa na realizację własnych zadań bieżących gmin:</t>
  </si>
  <si>
    <t>Rozdz.</t>
  </si>
  <si>
    <t>Melioracje wodne</t>
  </si>
  <si>
    <t>Izby rolnicze</t>
  </si>
  <si>
    <t>Pozostała działalność</t>
  </si>
  <si>
    <t>01008</t>
  </si>
  <si>
    <t>01030</t>
  </si>
  <si>
    <t>01095</t>
  </si>
  <si>
    <t>LEŚNICTWO</t>
  </si>
  <si>
    <t>020</t>
  </si>
  <si>
    <t>Gospodarka leśna</t>
  </si>
  <si>
    <t>02001</t>
  </si>
  <si>
    <t>Lokalny transport zbiorowy</t>
  </si>
  <si>
    <t>b) wydatki majątkowe</t>
  </si>
  <si>
    <t>a) wydatki bieżące</t>
  </si>
  <si>
    <t>Drogi publiczne powiatowe</t>
  </si>
  <si>
    <t>Drogi publiczne gminne</t>
  </si>
  <si>
    <t>Usuwanie skutków klęsk żywiołowych</t>
  </si>
  <si>
    <t>60004</t>
  </si>
  <si>
    <t>60014</t>
  </si>
  <si>
    <t>60016</t>
  </si>
  <si>
    <t>60078</t>
  </si>
  <si>
    <t>Gospodarka gruntami i nieruchomościami</t>
  </si>
  <si>
    <t>70005</t>
  </si>
  <si>
    <t>Plany zagospodarowania przestrzennego</t>
  </si>
  <si>
    <t>Cmentarze</t>
  </si>
  <si>
    <t>71004</t>
  </si>
  <si>
    <t>71013</t>
  </si>
  <si>
    <t>71035</t>
  </si>
  <si>
    <t>Urzędy wojewódzkie</t>
  </si>
  <si>
    <t xml:space="preserve">     </t>
  </si>
  <si>
    <t>Urzędy gmin</t>
  </si>
  <si>
    <t>Promocja jednostek samorządu terytorialnego</t>
  </si>
  <si>
    <t>75011</t>
  </si>
  <si>
    <t>75022</t>
  </si>
  <si>
    <t>75023</t>
  </si>
  <si>
    <t>75075</t>
  </si>
  <si>
    <t>75095</t>
  </si>
  <si>
    <t>Urzędy naczelnych organów władzy państwowej, kontroli i ochrony prawa</t>
  </si>
  <si>
    <t>75101</t>
  </si>
  <si>
    <t>Komendy wojewódzkie Policji</t>
  </si>
  <si>
    <t>Ochotnicze straże pożarne</t>
  </si>
  <si>
    <t>Obrona cywilna</t>
  </si>
  <si>
    <t xml:space="preserve">       </t>
  </si>
  <si>
    <t>Straż Miejska</t>
  </si>
  <si>
    <t>75404</t>
  </si>
  <si>
    <t>DOCHODY OD OSÓB PRAWNYCH, OD OSÓB FIZYCZNYCH I OD INNYCH JEDNOSTEK NIE POSIADAJĄCYCH OSOBOWOŚCI PRAWNEJ ORAZ WYDATKI ZWIĄZANE Z ICH POBOREM</t>
  </si>
  <si>
    <t>OBSŁUGA DŁUGU PUBLICZNEGO</t>
  </si>
  <si>
    <t>757</t>
  </si>
  <si>
    <t>Obsługa papierów wartościowych, kredytów i pożyczek jednostek samorządu terytorialnego</t>
  </si>
  <si>
    <t xml:space="preserve">  75702</t>
  </si>
  <si>
    <t>Szkoły podstawowe</t>
  </si>
  <si>
    <t>Oddziały przedszkolne w szkołach podstawowych</t>
  </si>
  <si>
    <t>Przedszkola</t>
  </si>
  <si>
    <t>Gimnazja</t>
  </si>
  <si>
    <t>Dowożenie uczniów do szkół</t>
  </si>
  <si>
    <t>Dokształcanie i doskonalenie nauczycieli</t>
  </si>
  <si>
    <t>Biblioteki pedagogiczne</t>
  </si>
  <si>
    <t>OCHRONA ZDROWIA</t>
  </si>
  <si>
    <t>Zwalczanie narkomanii</t>
  </si>
  <si>
    <t>Przeciwdziałanie alkoholizmowi</t>
  </si>
  <si>
    <t>Domy pomocy społecznej</t>
  </si>
  <si>
    <t>Rodziny zastępcze</t>
  </si>
  <si>
    <t>Zasiłki i pomoc w naturze oraz składki na ubezpieczenia emerytalne i rentowe</t>
  </si>
  <si>
    <t>Dodatki mieszkaniowe</t>
  </si>
  <si>
    <t>Ośrodki pomocy społecznej</t>
  </si>
  <si>
    <t>Usługi opiekuńcze i specjalistyczne usługi opiekuńcze</t>
  </si>
  <si>
    <t>Żłobki</t>
  </si>
  <si>
    <t>Świetlice szkolne</t>
  </si>
  <si>
    <t>Wczesne wspomaganie rozwoju dziecka</t>
  </si>
  <si>
    <t>Poradnie psychologiczno-pedagogiczne w tym poradnie specjalistyczne</t>
  </si>
  <si>
    <t>Kolonie i obozy oraz inne formy wypoczynku dzieci i młodzieży szkolnej, a także szkolenia młodzieży</t>
  </si>
  <si>
    <t>Pomoc materialna dla uczniów</t>
  </si>
  <si>
    <t>Gospodarka ściekowa i ochrona wód</t>
  </si>
  <si>
    <t>Gospodarka odpadami</t>
  </si>
  <si>
    <t>Oczyszczanie miast i wsi</t>
  </si>
  <si>
    <t>Utrzymanie zieleni w miastach i gminach</t>
  </si>
  <si>
    <t>Oświetlenie ulic, placów i dróg</t>
  </si>
  <si>
    <t>KULTURA I OCHRONA DZIEDZICTWA NARODOWEGO</t>
  </si>
  <si>
    <t>Pozostałe zadania w zakresie kultury</t>
  </si>
  <si>
    <t>Domy i ośrodki kultury, świetlice i kluby</t>
  </si>
  <si>
    <t>Biblioteki</t>
  </si>
  <si>
    <t>KULTURA FIZYCZNA I SPORT</t>
  </si>
  <si>
    <t>Obiekty sportowe</t>
  </si>
  <si>
    <t>WYDATKI – OGÓŁEM</t>
  </si>
  <si>
    <t>Zarządzanie kryzysowe</t>
  </si>
  <si>
    <t>- odpłatność za usługi opiekuńcze</t>
  </si>
  <si>
    <t xml:space="preserve">a) wydatki bieżące                                                              </t>
  </si>
  <si>
    <t>w złotych</t>
  </si>
  <si>
    <t>5:4</t>
  </si>
  <si>
    <t>I. DOCHODY</t>
  </si>
  <si>
    <t xml:space="preserve"> - podatek od czynności cywilnoprawnych</t>
  </si>
  <si>
    <t>- wpłaty z zysku jednoosobowych spółek Skarbu Państwa lub spółek jednostek samorządu terytorialnego</t>
  </si>
  <si>
    <t>- wpływy z usług ( opłata cmentarna)</t>
  </si>
  <si>
    <t>- wpływy z różnych opłat</t>
  </si>
  <si>
    <t>- wpływy z usług ksero</t>
  </si>
  <si>
    <t>- podatek dochodowy od osób fizycznych</t>
  </si>
  <si>
    <t>- podatek dochodowy od osób prawnych</t>
  </si>
  <si>
    <t>- podatek od nieruchomości</t>
  </si>
  <si>
    <t>- podatek rolny</t>
  </si>
  <si>
    <t>- podatek leśny</t>
  </si>
  <si>
    <t>- podatek od działalności gospodarczej osób fizycznych, opłacany w formie karty podatkowej</t>
  </si>
  <si>
    <t>- podatek od spadków i darowizn</t>
  </si>
  <si>
    <t>- wpływy z opłaty skarbowej</t>
  </si>
  <si>
    <t>- wpływy z opłaty targowej</t>
  </si>
  <si>
    <t>- wpływy z opłat za zezwolenia na sprzedaż alkoholu</t>
  </si>
  <si>
    <t>- odsetki od nieterminowych wpłat z tytułu podatków i opłat</t>
  </si>
  <si>
    <t>- część oświatowa subwencji ogólnej</t>
  </si>
  <si>
    <t>- część równoważąca subwencji ogólnej dla gmin</t>
  </si>
  <si>
    <t>- wpływy z różnych dochodów</t>
  </si>
  <si>
    <t>- odsetki od rachunków bankowych oraz lokat</t>
  </si>
  <si>
    <t>- odpłatność za żywienie i czesne w przedszkolach i stołówkach</t>
  </si>
  <si>
    <t>- dotacje celowe otrzymane z budżetu państwa  na realizację zadań z zakresu administracji rządowej oraz innych zadań zleconych gminie ustawami, z tego na:</t>
  </si>
  <si>
    <t>- wpływy z usług (odpłatność za pobyt w DPS)</t>
  </si>
  <si>
    <t>- odsetki od rachunku bankowego</t>
  </si>
  <si>
    <t>-świadczenia rodzinne, świadczenia z funduszu alimentacyjnego oraz składki na ubezpieczenie emerytalne i rentowe z ubezpieczenia społecznego</t>
  </si>
  <si>
    <t>- składki  na ubezpieczenia  zdrowotne opłacane za osoby pobierające niektóre świadczenia z pomocy społecznej, niektóre świadczenia rodzinne oraz za osoby uczestniczące w zajęciach w centrum integracji</t>
  </si>
  <si>
    <t>- odsetki</t>
  </si>
  <si>
    <t>- mandaty nakładane przez Straż Miejską</t>
  </si>
  <si>
    <t>- zasiłki stałe</t>
  </si>
  <si>
    <t>- na zasiłki i pomoc w naturze</t>
  </si>
  <si>
    <t>- na utrzymanie ośrodka MGOPS</t>
  </si>
  <si>
    <t>- dotacje celowe otrzymane z gminy na zadania bieżące realizowane na podstawie porozumień (umów) między jednostkami samorządu terytorialnego</t>
  </si>
  <si>
    <t xml:space="preserve">             </t>
  </si>
  <si>
    <t>Izby wytrzeźwień</t>
  </si>
  <si>
    <t>Zasiłki stałe</t>
  </si>
  <si>
    <t>Muzea</t>
  </si>
  <si>
    <t>75421</t>
  </si>
  <si>
    <t>75495</t>
  </si>
  <si>
    <t>- wydatki bieżące jednostek budżetowych</t>
  </si>
  <si>
    <t>z tego:</t>
  </si>
  <si>
    <t>- związane z realizacją zadań statutowych jednostek budżetowych</t>
  </si>
  <si>
    <t xml:space="preserve">     z tego:</t>
  </si>
  <si>
    <t xml:space="preserve">       z tego:</t>
  </si>
  <si>
    <t>- wydatki związane z realizacją zadań statutowych jednostek budżetowych</t>
  </si>
  <si>
    <t>- wydatki na obsługę długu jednostki samorządu terytorialnego</t>
  </si>
  <si>
    <t xml:space="preserve">      z tego:</t>
  </si>
  <si>
    <t>WYDATKI bieżące – OGÓŁEM</t>
  </si>
  <si>
    <t>Różne rozliczenia finansowe</t>
  </si>
  <si>
    <t>85395</t>
  </si>
  <si>
    <t>II. WYDATKI</t>
  </si>
  <si>
    <t>III. WYDATKI bieżące</t>
  </si>
  <si>
    <t>- inwestycje i zakupy inwestycyjne</t>
  </si>
  <si>
    <t xml:space="preserve">   z tego:</t>
  </si>
  <si>
    <t>- wykupy gruntów</t>
  </si>
  <si>
    <t xml:space="preserve">  - budowa wodociągów i kanalizacji sanitarnej:</t>
  </si>
  <si>
    <t xml:space="preserve">  z tego:</t>
  </si>
  <si>
    <t>- instalacja systemów energii odnawialnej</t>
  </si>
  <si>
    <t>WYDATKI majątkowe – OGÓŁEM</t>
  </si>
  <si>
    <r>
      <t xml:space="preserve">  </t>
    </r>
    <r>
      <rPr>
        <sz val="12"/>
        <rFont val="Times New Roman"/>
        <family val="1"/>
        <charset val="238"/>
      </rPr>
      <t>- na programy finansowane z udziałem środków, o których mowa w art. 5 ust 1 pkt 2 i 3</t>
    </r>
  </si>
  <si>
    <r>
      <t xml:space="preserve"> </t>
    </r>
    <r>
      <rPr>
        <sz val="12"/>
        <rFont val="Times New Roman"/>
        <family val="1"/>
        <charset val="238"/>
      </rPr>
      <t>- na programy finansowane z udziałem środków, o których mowa w art. 5 ust 1 pkt 2 i 3</t>
    </r>
  </si>
  <si>
    <t>Stołówki szkolne i przedszkolne</t>
  </si>
  <si>
    <t xml:space="preserve">   - na terenie miasta i gminy</t>
  </si>
  <si>
    <t>IV. WYDATKI MAJĄTKOWE</t>
  </si>
  <si>
    <t>- dotacje celowe otrzymane z budżetu państwa na realizację zadań bieżących z zakresu administracji rządowej oraz innych zadań zleconych gminie (związkom gmin) ustawami</t>
  </si>
  <si>
    <t>- dotacje celowe otrzymane z budżetu państwa na realizację zadań bieżących z zakresu administracji rządowej oraz innych zadań zleconych gminie (związkom gmin) ustawami - prowadzenie i aktualizacja rejestru wyborców</t>
  </si>
  <si>
    <t>- grzywny, mandaty i inne kary pieniężne od osób fizycznych</t>
  </si>
  <si>
    <t>- dotacje celowe otrzymane z budżetu państwa na realizację zadań bieżących z zakresu administracji rządowej oraz innych zadań zleconych gminie (związkom gmin) ustawami - obrona cywilna</t>
  </si>
  <si>
    <t>- grzywny i inne kary pieniężne od osób prawnych i innych jednostek organizacyjnych</t>
  </si>
  <si>
    <t>- środki na dofinansowanie własnych zadań bieżących gmin (związków gmin), powiatów (związków powiatów), samorządów województw, pozyskane z innych źródeł - realizacja programu "Lepsza praca, lepsze życie"</t>
  </si>
  <si>
    <t>- dotacje na zadania bieżące</t>
  </si>
  <si>
    <t>- wynagrodzenia i składki od nich     naliczane</t>
  </si>
  <si>
    <t>- wynagrodzenia i składki od nich naliczane</t>
  </si>
  <si>
    <t>- świadczenia na rzecz osób fizycznych</t>
  </si>
  <si>
    <t>- wydatki na programy finansowane z udziałem środków, o których mowa w art. 5 ust. 1 pkt 2 i 3</t>
  </si>
  <si>
    <t>Składki na ubezpieczenie zdrowotne opłacane za osoby pobierające niektóre świadczenia z pomocy społecznej, niektóre świadczenia rodzinne oraz za osoby uczestniczące w zajęciach w centrum integracji społecznej</t>
  </si>
  <si>
    <t>- rozbudowa systemu monitoringu</t>
  </si>
  <si>
    <t>- rozbudowa oświetlenia</t>
  </si>
  <si>
    <t>- dotacja celowa otrzymana z budżetu państwa na wypłaty producentom rolnym zwrotu podatku akcyzowego do produkcji rolnej</t>
  </si>
  <si>
    <t>- wpływy z innych lokalnych opłat (za zajęcie pasa drogowego, opłata planistyczna)</t>
  </si>
  <si>
    <t>- grzywny, mandaty i inne kary pieniężne od osób fizycznych - przetrzymywanie książek</t>
  </si>
  <si>
    <r>
      <t xml:space="preserve">- dotacja celowa ze Starostwa Powiatowego </t>
    </r>
    <r>
      <rPr>
        <i/>
        <sz val="12"/>
        <rFont val="Times New Roman"/>
        <family val="1"/>
        <charset val="238"/>
      </rPr>
      <t>(rodziny zastępcze)</t>
    </r>
  </si>
  <si>
    <t>- dochody jednostek samorządu terytorialnego związane z realizacją zadań z zakresu administracji rządowej oraz innych zadań zleconych ustawami</t>
  </si>
  <si>
    <t>- wpływy ze zwrotów dotacji oraz płatności, w tym wykorzystanych niezgodnie z przeznaczeniem lub wykorzystanych z naruszeniem procedur, o których mowa w art. 184 ustawy, pobranych nienależnie lub w nadmiernej wysokości</t>
  </si>
  <si>
    <t>- odsetki od dotacji oraz płatności: wykorzystanych niezgodnie z przeznaczeniem lub wykorzystanych z naruszeniem procedur, o których mowa w art. 184 ustawy, pobranych nienależnie lub w nadmiernej wysokości</t>
  </si>
  <si>
    <t>- dotacje celowe otrzymane z powiatu na zadania bieżące realizowane na podstawie porozumień (umów) między jednostkami samorządu terytorialnego</t>
  </si>
  <si>
    <t xml:space="preserve">    - tworzenie i rozwój stref aktywności gospodarczej - infrastruktura SOG</t>
  </si>
  <si>
    <t>Ochrona zabytków i opieka nad zabytkami</t>
  </si>
  <si>
    <t>Prace geodezyjne i kartograficzne (nieinwestycyjne)</t>
  </si>
  <si>
    <t>wg</t>
  </si>
  <si>
    <t>Uchwały</t>
  </si>
  <si>
    <t>Budżetowej</t>
  </si>
  <si>
    <t>po</t>
  </si>
  <si>
    <t>zmianach</t>
  </si>
  <si>
    <t>5 : 4</t>
  </si>
  <si>
    <t>- bieżące</t>
  </si>
  <si>
    <t xml:space="preserve">  w tym:</t>
  </si>
  <si>
    <t xml:space="preserve">  - ze środków o których mowa w art. 5 ust. 1 pkt 2 i 3 ustawy</t>
  </si>
  <si>
    <t xml:space="preserve">wg </t>
  </si>
  <si>
    <t>6:5</t>
  </si>
  <si>
    <t>Uchwały Budżetowej</t>
  </si>
  <si>
    <t>- dotacje celowe otrzymane z powiatu na inwestycje i zakupy inwestycyjne realizowane na podstawie porozumień (umów) między jednostkami samorządu terytorialnego</t>
  </si>
  <si>
    <t>- środki na dofinansowanie własnych inwestycji gmin (związków gmin), powiatów (związków powiatów), samorządów województw pozyskane z innych źródeł</t>
  </si>
  <si>
    <t xml:space="preserve">- wpływy ze sprzedaży składników majątkowych </t>
  </si>
  <si>
    <t>- usługi opiekuńcze i specjalne usługi opiekuńcze</t>
  </si>
  <si>
    <t>- dotacje celowe otrzymane z budżetu państwa na realizację własnych zadań bieżących gmin (stypendia)</t>
  </si>
  <si>
    <t>- wpływy z różnych opłat (wpływy z ustawy o ochronie środowiska)</t>
  </si>
  <si>
    <t>Rady gmin (miast i miast na prawach powiatu)</t>
  </si>
  <si>
    <t>Urzędy gmin (miast i miast na prawach powiatu)</t>
  </si>
  <si>
    <t>Kwalifikacja wojskowa</t>
  </si>
  <si>
    <t>Rezerwy ogólne i celowe</t>
  </si>
  <si>
    <t>- budowa boiska wielofunkcyjnego przy SP w Jaśkowicach</t>
  </si>
  <si>
    <t>KULTURA FIZYCZNA</t>
  </si>
  <si>
    <t xml:space="preserve">KULTURA FIZYCZNA </t>
  </si>
  <si>
    <t xml:space="preserve">Zadania w zakresie kultury fizycznej </t>
  </si>
  <si>
    <t>Zadania w zakresie kultury fizycznej</t>
  </si>
  <si>
    <t>- Zakład Zagospodarowania Odpadów w Skawinie</t>
  </si>
  <si>
    <t>- remont adaptacyjny Dworu Dzieduszyckich w Radziszowie</t>
  </si>
  <si>
    <t>- wniesienie wkładów do spółek prawa handlowego</t>
  </si>
  <si>
    <t>- wpłata środków finansowych z niewykorzystanych w terminie wydatków, które nie wygasają z upływem roku budżetowego</t>
  </si>
  <si>
    <t>- dotacje celowe otrzymane z powiatu na zadania bieżące realizowane na podstawie porozumień (umów) między jednostkami samorządu terytorialnego - zimowe utrzymanie dróg powiatowych</t>
  </si>
  <si>
    <t>- majątkowe</t>
  </si>
  <si>
    <t>- dotacje celowe w ramach programów finansowanych z udziałem środków europejskich oraz środków, o których mowa w art. 5 ust. 1 pkt 3 oraz ust 3 pkt 5 i 6 ustawy, lub płatności w ramach budżetu środków europejskich</t>
  </si>
  <si>
    <t>(duplikaty legitymacji, świadectw, zwrot kosztów upomnień)</t>
  </si>
  <si>
    <t>TURYSTYKA</t>
  </si>
  <si>
    <t>- podatek od środków transportowych</t>
  </si>
  <si>
    <t>- dotacje celowe w ramach programów finansowanych z udziałem środków europejskich oraz środków o których mowa w art. 5 ust. 1 pkt 3 oraz ust. 3 pkt 5 i 6 ustawy, lub płatności w ramach budżetu środków europejskich</t>
  </si>
  <si>
    <t>- odsetki od nieterminowych wpłat</t>
  </si>
  <si>
    <t>- wsparcie niektórych osób pobierajacych świadczenie pielęgnacyjne</t>
  </si>
  <si>
    <t>- zaległosci z tytułu podatków i opłat zniesionych</t>
  </si>
  <si>
    <t>75411</t>
  </si>
  <si>
    <r>
      <t>Komendy</t>
    </r>
    <r>
      <rPr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powiatowe Państwowej Straży Pożarnej</t>
    </r>
  </si>
  <si>
    <t>Straż gminna (miejska)</t>
  </si>
  <si>
    <t>Wspieranie rodziny</t>
  </si>
  <si>
    <t>630</t>
  </si>
  <si>
    <t>63095</t>
  </si>
  <si>
    <t>Komendy powiatowe Państwowej Straży Pożarnej</t>
  </si>
  <si>
    <t>- rozbudowa i modernizacja remiz OSP</t>
  </si>
  <si>
    <t xml:space="preserve">- rozbudowa i przebudowa SP 4 </t>
  </si>
  <si>
    <t>- wykonanie przyłącza kanalizacyjnego do budynku ZSP w Radziszowie</t>
  </si>
  <si>
    <t xml:space="preserve">   - w rejonie ul. Krakowskiej</t>
  </si>
  <si>
    <t xml:space="preserve">   - kanalizacja sanitarna Korabniki Dolne</t>
  </si>
  <si>
    <t>- środki na dofinansowanie własnych inwestycji gmin (związków gmin), powiatów (związków powiatów), samorządów województw, pozyskane z innych źródeł</t>
  </si>
  <si>
    <t>- dotacja celowa na pomoc finansową udzielaną między jednostkami samorządu terytorialnego na dofinansowanie własnych zadań inwestycyjnych i zakupów inwestycyjnych</t>
  </si>
  <si>
    <t>Świadczenia rodzinne, świadczenia z funduszu alimentacyjnego oraz składki na ubezpieczenia emerytalne i rentowe z ubezpieczenia społecznego</t>
  </si>
  <si>
    <t xml:space="preserve">   - budowa kanalizacji  w rejonie ul. Sikorskiego</t>
  </si>
  <si>
    <t>a) wydatki majątkowe</t>
  </si>
  <si>
    <t>Świadczenia rodzinne, świadczenie z funduszu alimentacyjnego oraz składki na ubezpieczenia emerytalne i rentowe z ubezpieczenia społecznego</t>
  </si>
  <si>
    <t>DOCHODY OD OSÓB PRAWNYCH, OD  OSÓB FIZYCZNYCH I OD INNYCH JEDNOSTEK NIEPOSIADAJĄCYCH OSOBOWOŚCI PRAWNEJ ORAZ WYDATKI ZWIĄZANE Z ICH POBOREM</t>
  </si>
  <si>
    <t>- dotacje celowe otrzymane samorządu województwa na inwestycje i zakupy inwestycyjne realizowane na podstawie porozumień (umów) między jednostkami samorządu terytorialnego</t>
  </si>
  <si>
    <t>- wpływy ze sprzedaży składników majątkowych</t>
  </si>
  <si>
    <t>- czesne żłobka i żywienie</t>
  </si>
  <si>
    <t>- opłaty za śmieci</t>
  </si>
  <si>
    <t>- wpływy z tytułu pomocy finansowej udzielanej między jednostkami samorządu terytorialnego na dofinansowanie własnych zadań inwestycyjnych i zakupów inwestycyjnych</t>
  </si>
  <si>
    <t>- otrzymane spadki, zapisy i darowizny w postaci pieniężnej</t>
  </si>
  <si>
    <t>- wspieranie rodziny</t>
  </si>
  <si>
    <t>01078</t>
  </si>
  <si>
    <t>Drogi publiczne wojewódzkie</t>
  </si>
  <si>
    <t>Szkoły artystyczne</t>
  </si>
  <si>
    <t>- odbudowa skarpy i umocnienia brzegu potoku "Czekajówka" przy ul. Kublińskiego</t>
  </si>
  <si>
    <t>- zadania w ramach IS 2013</t>
  </si>
  <si>
    <t>- przebudowa kanalizacji K2 wraz z remontem rowu na DP nr 1939K w m. Rzozów</t>
  </si>
  <si>
    <t xml:space="preserve">     - budowa Obwodnicy Skawiny</t>
  </si>
  <si>
    <t>- budowa parkingu na działce nr 2341/1 przy ul. Kolejowej</t>
  </si>
  <si>
    <t>- budowa parkingu na działce nr 2403 przy ul. Kolejowej</t>
  </si>
  <si>
    <t>- odwodnienie centrum Radziszowa dla zlewni wód powierzchniowych w centrum oraz ul. Jagodowej i Widokowej</t>
  </si>
  <si>
    <t>- przebudowa wlotu ul. Jaśminowej w Radziszowie do drogi powiatowej</t>
  </si>
  <si>
    <t>- remont i przebudowa dróg, ulic i chodników: droga w m. Grabie, ul. Dębca, Tyniecka i Wojska Polskiego</t>
  </si>
  <si>
    <t>- budowa drogi ul. Łąkowa, Kwiatowa</t>
  </si>
  <si>
    <t>60095</t>
  </si>
  <si>
    <t>- rewitalizacja linii kolejowej Oświęcim - Kraków</t>
  </si>
  <si>
    <t>- przebudowa i adaptacja pomieszczeń na cele biurowe w budynku Rynek 12</t>
  </si>
  <si>
    <t>- zakup sprzętu komputerowego, oprogramowania</t>
  </si>
  <si>
    <t xml:space="preserve">- dotacja na dofinansowanie zakupu samochodu </t>
  </si>
  <si>
    <t>- rozbudowa budynku OSP w Radziszowie - etap I</t>
  </si>
  <si>
    <t>- modernizacja budynku OSP Skawina II i ogrodzenia wokół remizy</t>
  </si>
  <si>
    <t>- uporządkowanie gospodarki wodno-ściekowej na terenie działek SP 2 i LO</t>
  </si>
  <si>
    <t>- wykonanie przyłącza wodociągowego do budynku Przedszkola w Radziszowie</t>
  </si>
  <si>
    <t>- przebudowa budynku szkoły w Polance Hallera na potrzeby przedszkola</t>
  </si>
  <si>
    <t>- wykonanie monitoringu w szkole w Rzozowie</t>
  </si>
  <si>
    <t>- przebudowa przyziemia w skrzydle wschodnim budynku G 1 na potrzeby szkoły muzycznej</t>
  </si>
  <si>
    <t>- tworzenie miejsc aktywnego (alternatywnego) spędzania czasu</t>
  </si>
  <si>
    <t>- wykonanie instalacji alarmowych w Przedszkolach: Nr 1, 2, 3, 5, 6, w Wielkich Drogach, Radziszowie</t>
  </si>
  <si>
    <t>- wykonanie instalacji alarmowej w G 1</t>
  </si>
  <si>
    <t>POMOC SPOŁECZNA</t>
  </si>
  <si>
    <t>- zakup sprzętu komputerowego</t>
  </si>
  <si>
    <t>- zakup zestawu EEG</t>
  </si>
  <si>
    <t xml:space="preserve">- rozbudowa sieci kanalizacji sanitarnej w obrębie zadania  Radziszów IIIa </t>
  </si>
  <si>
    <t>- budowa wodociągów i kanalizacji w rejonie obwodnicy Skawiny</t>
  </si>
  <si>
    <t>- zakup programu i sprzętu komputerowego do obsługi gospodarki odpadami</t>
  </si>
  <si>
    <t>- modernizacja obiektów CKIS</t>
  </si>
  <si>
    <t>- adaptacja budynku starej szkoły w Zelczynie na potrzeby nowej filii Miejskiej Biblioteki Publicznej w Skawinie</t>
  </si>
  <si>
    <t>- zakup hali namiotowej</t>
  </si>
  <si>
    <t>- rozbudowa obiektów sportowych w Radziszowie i Pozowicach</t>
  </si>
  <si>
    <t>60013</t>
  </si>
  <si>
    <t>- budowa chodników wraz z odwodnieniem w m. Rzozów w ciągu drogi 953</t>
  </si>
  <si>
    <t>- adaptacja pomieszczeń na potrzeby Specjalistycznej Poradni Psychologiczno-Pedagogicznej</t>
  </si>
  <si>
    <t>S P R A W O Z D A N I E</t>
  </si>
  <si>
    <t>z wykonania budżetu Miasta i Gminy SKAWINA</t>
  </si>
  <si>
    <t>za 2013 r.</t>
  </si>
  <si>
    <t>- wpływy z opłat za trwały zarząd, użytkowanie, służebność i użytkowanie wieczyste nieruchomości</t>
  </si>
  <si>
    <t xml:space="preserve"> - wpłaty z tytułu odpłatnego nabycia prawa własności oraz prawa użytkowania wieczystego nieruchomości</t>
  </si>
  <si>
    <t>- dotacje celowe otrzymane z budżetu państwa na realizację zadań bieżacych gmin z zakresu edukacyjnej opieki wychowawczej finansowanych w całości przez budżet państwa w ramach programów rządowych</t>
  </si>
  <si>
    <t>- dotacje celowe otrzymane z budżetu na realizację własnych zadań bieżących gmin (związków gmin)</t>
  </si>
  <si>
    <t>- wpływy z różnych dochodów i opłat</t>
  </si>
  <si>
    <t>- budowa i modernizacja budowli melioracyjnych</t>
  </si>
  <si>
    <t>- zakupy sprzętu kuchennego</t>
  </si>
  <si>
    <t>- wymiana pieca c.o. w budynku sołectwa Facimiech</t>
  </si>
  <si>
    <t>- wykonanie monitoringu świetlicy w Jurczycach</t>
  </si>
  <si>
    <t>- wykonanie instalacji alarmowej w szkołach: w Woli Radziszowskiej, Zelczynie, Radziszowie</t>
  </si>
  <si>
    <t>- przebudowa mostu na kanale Skawina-Łączany w m. Facimiech</t>
  </si>
  <si>
    <t>- zakup pieca c.o. do szkoły w Wielkich Drogach</t>
  </si>
  <si>
    <t>- odbudowa infrastruktury drogowej</t>
  </si>
  <si>
    <t>- budowa parkingu w rejonie basenu "Camena"</t>
  </si>
  <si>
    <t>75818</t>
  </si>
  <si>
    <t>- wykonanie instalacji alarmowej w budynku ZPO w Kopance</t>
  </si>
  <si>
    <t>Poradnie psychologiczno-pedagogiczne, w tym poradnie specjalistyczne</t>
  </si>
  <si>
    <t>- budowa chodnika stanowiącego dojście do istniejącej kładki dla pieszych nad torami PKP od strony ul. Torowej w Skawinie</t>
  </si>
  <si>
    <t>- zakup sprzętu ratowniczego</t>
  </si>
  <si>
    <t>`- koszty upomnień</t>
  </si>
  <si>
    <t>- dotacje celowe otrzymane z budżetu państwa na realizację własnych zadań bieżących gmin (związków gmin) - na usuwanie skutków klęsk żywiołowych</t>
  </si>
  <si>
    <t>- dotacja celowa otrzymana z tytułu pomocy finansowej udzielanej między jednostkami samorządu terytorialnego na dofinasowanie własnych zadań inwestycyjnych i zakupów inwestycyjnych</t>
  </si>
</sst>
</file>

<file path=xl/styles.xml><?xml version="1.0" encoding="utf-8"?>
<styleSheet xmlns="http://schemas.openxmlformats.org/spreadsheetml/2006/main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13">
    <font>
      <sz val="10"/>
      <name val="Arial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8"/>
      <name val="Arial"/>
      <family val="2"/>
      <charset val="238"/>
    </font>
    <font>
      <sz val="12"/>
      <name val="Symbol"/>
      <family val="1"/>
      <charset val="2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0">
    <xf numFmtId="0" fontId="0" fillId="0" borderId="0" xfId="0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4" xfId="0" applyBorder="1"/>
    <xf numFmtId="41" fontId="3" fillId="0" borderId="0" xfId="2" applyFont="1" applyBorder="1" applyAlignment="1">
      <alignment horizontal="right" vertical="top" wrapText="1"/>
    </xf>
    <xf numFmtId="41" fontId="2" fillId="0" borderId="0" xfId="2" applyFont="1" applyBorder="1" applyAlignment="1">
      <alignment horizontal="right" vertical="top" wrapText="1"/>
    </xf>
    <xf numFmtId="41" fontId="0" fillId="0" borderId="0" xfId="2" applyFont="1"/>
    <xf numFmtId="41" fontId="3" fillId="0" borderId="0" xfId="2" applyFont="1" applyBorder="1" applyAlignment="1">
      <alignment vertical="top" wrapText="1"/>
    </xf>
    <xf numFmtId="41" fontId="2" fillId="0" borderId="9" xfId="2" applyFont="1" applyBorder="1" applyAlignment="1">
      <alignment horizontal="right" vertical="top" wrapText="1"/>
    </xf>
    <xf numFmtId="0" fontId="0" fillId="0" borderId="0" xfId="0" applyBorder="1" applyAlignment="1">
      <alignment vertical="top" wrapText="1"/>
    </xf>
    <xf numFmtId="41" fontId="2" fillId="0" borderId="4" xfId="2" applyFont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41" fontId="3" fillId="0" borderId="4" xfId="2" applyFont="1" applyBorder="1" applyAlignment="1">
      <alignment horizontal="right" vertical="top" wrapText="1"/>
    </xf>
    <xf numFmtId="41" fontId="3" fillId="0" borderId="3" xfId="2" applyFont="1" applyBorder="1" applyAlignment="1">
      <alignment horizontal="center" vertical="top" wrapText="1"/>
    </xf>
    <xf numFmtId="41" fontId="3" fillId="0" borderId="3" xfId="2" applyFont="1" applyBorder="1" applyAlignment="1">
      <alignment horizontal="right" vertical="top" wrapText="1"/>
    </xf>
    <xf numFmtId="41" fontId="3" fillId="0" borderId="5" xfId="2" applyFont="1" applyBorder="1" applyAlignment="1">
      <alignment horizontal="right" vertical="top" wrapText="1"/>
    </xf>
    <xf numFmtId="41" fontId="2" fillId="0" borderId="5" xfId="2" applyFont="1" applyBorder="1" applyAlignment="1">
      <alignment horizontal="right" vertical="top" wrapText="1"/>
    </xf>
    <xf numFmtId="41" fontId="0" fillId="0" borderId="5" xfId="2" applyFont="1" applyBorder="1" applyAlignment="1">
      <alignment vertical="top" wrapText="1"/>
    </xf>
    <xf numFmtId="41" fontId="3" fillId="0" borderId="4" xfId="2" applyFont="1" applyBorder="1" applyAlignment="1">
      <alignment vertical="top" wrapText="1"/>
    </xf>
    <xf numFmtId="41" fontId="3" fillId="0" borderId="3" xfId="2" applyFont="1" applyBorder="1" applyAlignment="1">
      <alignment vertical="top" wrapText="1"/>
    </xf>
    <xf numFmtId="41" fontId="2" fillId="0" borderId="4" xfId="2" applyFont="1" applyBorder="1" applyAlignment="1">
      <alignment vertical="top" wrapText="1"/>
    </xf>
    <xf numFmtId="41" fontId="2" fillId="0" borderId="6" xfId="2" applyFont="1" applyBorder="1" applyAlignment="1">
      <alignment horizontal="right" vertical="top" wrapText="1"/>
    </xf>
    <xf numFmtId="0" fontId="7" fillId="0" borderId="0" xfId="0" applyFont="1"/>
    <xf numFmtId="0" fontId="0" fillId="0" borderId="3" xfId="0" applyBorder="1" applyAlignment="1">
      <alignment vertical="top" wrapText="1"/>
    </xf>
    <xf numFmtId="41" fontId="2" fillId="0" borderId="7" xfId="2" applyFont="1" applyBorder="1" applyAlignment="1">
      <alignment horizontal="right" vertical="top" wrapText="1"/>
    </xf>
    <xf numFmtId="10" fontId="2" fillId="0" borderId="4" xfId="3" applyNumberFormat="1" applyFont="1" applyBorder="1" applyAlignment="1">
      <alignment horizontal="right" vertical="top" wrapText="1"/>
    </xf>
    <xf numFmtId="41" fontId="3" fillId="0" borderId="4" xfId="2" applyFont="1" applyBorder="1" applyAlignment="1">
      <alignment horizontal="center" vertical="top" wrapText="1"/>
    </xf>
    <xf numFmtId="41" fontId="2" fillId="0" borderId="3" xfId="2" applyFont="1" applyBorder="1" applyAlignment="1">
      <alignment horizontal="right" vertical="top" wrapText="1"/>
    </xf>
    <xf numFmtId="41" fontId="4" fillId="0" borderId="4" xfId="2" applyFont="1" applyBorder="1" applyAlignment="1">
      <alignment horizontal="right" vertical="top" wrapText="1"/>
    </xf>
    <xf numFmtId="0" fontId="2" fillId="0" borderId="4" xfId="0" quotePrefix="1" applyFont="1" applyBorder="1" applyAlignment="1">
      <alignment vertical="top" wrapText="1"/>
    </xf>
    <xf numFmtId="0" fontId="2" fillId="0" borderId="3" xfId="0" quotePrefix="1" applyFont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0" fillId="0" borderId="4" xfId="0" quotePrefix="1" applyBorder="1" applyAlignment="1">
      <alignment wrapText="1"/>
    </xf>
    <xf numFmtId="0" fontId="4" fillId="0" borderId="4" xfId="0" applyFont="1" applyBorder="1" applyAlignment="1">
      <alignment vertical="top" wrapText="1"/>
    </xf>
    <xf numFmtId="0" fontId="2" fillId="0" borderId="5" xfId="0" quotePrefix="1" applyFont="1" applyBorder="1" applyAlignment="1">
      <alignment vertical="top" wrapText="1"/>
    </xf>
    <xf numFmtId="0" fontId="2" fillId="0" borderId="4" xfId="0" quotePrefix="1" applyFont="1" applyBorder="1"/>
    <xf numFmtId="41" fontId="2" fillId="0" borderId="2" xfId="2" applyFont="1" applyBorder="1" applyAlignment="1">
      <alignment horizontal="right" vertical="top" wrapText="1"/>
    </xf>
    <xf numFmtId="41" fontId="3" fillId="0" borderId="2" xfId="2" applyFont="1" applyBorder="1" applyAlignment="1">
      <alignment horizontal="right" vertical="top" wrapText="1"/>
    </xf>
    <xf numFmtId="41" fontId="3" fillId="0" borderId="12" xfId="2" applyFont="1" applyBorder="1" applyAlignment="1">
      <alignment horizontal="right" vertical="top" wrapText="1"/>
    </xf>
    <xf numFmtId="41" fontId="3" fillId="0" borderId="13" xfId="2" applyFont="1" applyBorder="1" applyAlignment="1">
      <alignment horizontal="right" vertical="top" wrapText="1"/>
    </xf>
    <xf numFmtId="41" fontId="2" fillId="0" borderId="12" xfId="2" applyFont="1" applyBorder="1" applyAlignment="1">
      <alignment horizontal="right" vertical="top" wrapText="1"/>
    </xf>
    <xf numFmtId="0" fontId="3" fillId="0" borderId="0" xfId="0" applyFont="1"/>
    <xf numFmtId="0" fontId="0" fillId="0" borderId="0" xfId="0" applyBorder="1"/>
    <xf numFmtId="0" fontId="3" fillId="0" borderId="4" xfId="0" quotePrefix="1" applyFont="1" applyBorder="1" applyAlignment="1">
      <alignment horizontal="center" vertical="top" wrapText="1"/>
    </xf>
    <xf numFmtId="41" fontId="7" fillId="0" borderId="0" xfId="2" applyFont="1" applyAlignment="1">
      <alignment horizontal="center"/>
    </xf>
    <xf numFmtId="0" fontId="2" fillId="0" borderId="4" xfId="0" quotePrefix="1" applyFont="1" applyBorder="1" applyAlignment="1">
      <alignment wrapText="1"/>
    </xf>
    <xf numFmtId="0" fontId="2" fillId="0" borderId="4" xfId="0" applyFont="1" applyBorder="1"/>
    <xf numFmtId="41" fontId="2" fillId="0" borderId="13" xfId="2" applyFont="1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41" fontId="0" fillId="0" borderId="4" xfId="2" applyFont="1" applyBorder="1" applyAlignment="1">
      <alignment vertical="top" wrapText="1"/>
    </xf>
    <xf numFmtId="41" fontId="2" fillId="0" borderId="1" xfId="2" applyFont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2" fillId="0" borderId="2" xfId="0" quotePrefix="1" applyFont="1" applyBorder="1" applyAlignment="1">
      <alignment vertical="top" wrapText="1"/>
    </xf>
    <xf numFmtId="0" fontId="2" fillId="0" borderId="0" xfId="0" applyFont="1"/>
    <xf numFmtId="41" fontId="0" fillId="0" borderId="2" xfId="2" applyFont="1" applyBorder="1" applyAlignment="1">
      <alignment vertical="top" wrapText="1"/>
    </xf>
    <xf numFmtId="0" fontId="3" fillId="0" borderId="0" xfId="0" quotePrefix="1" applyFont="1" applyBorder="1" applyAlignment="1">
      <alignment horizontal="center" vertical="top" wrapText="1"/>
    </xf>
    <xf numFmtId="0" fontId="2" fillId="0" borderId="12" xfId="0" quotePrefix="1" applyFont="1" applyBorder="1" applyAlignment="1">
      <alignment vertical="top" wrapText="1"/>
    </xf>
    <xf numFmtId="0" fontId="4" fillId="0" borderId="4" xfId="0" quotePrefix="1" applyFont="1" applyBorder="1" applyAlignment="1">
      <alignment vertical="top" wrapText="1"/>
    </xf>
    <xf numFmtId="10" fontId="2" fillId="0" borderId="4" xfId="3" applyNumberFormat="1" applyFont="1" applyBorder="1" applyAlignment="1">
      <alignment horizontal="right" vertical="top"/>
    </xf>
    <xf numFmtId="0" fontId="0" fillId="0" borderId="0" xfId="0" applyAlignment="1">
      <alignment horizontal="left"/>
    </xf>
    <xf numFmtId="0" fontId="8" fillId="0" borderId="0" xfId="0" applyFont="1"/>
    <xf numFmtId="0" fontId="8" fillId="0" borderId="0" xfId="0" applyFont="1" applyFill="1" applyBorder="1"/>
    <xf numFmtId="41" fontId="8" fillId="0" borderId="0" xfId="2" applyFont="1" applyBorder="1" applyAlignment="1">
      <alignment horizontal="right" vertical="top" wrapText="1"/>
    </xf>
    <xf numFmtId="41" fontId="8" fillId="0" borderId="4" xfId="2" applyFont="1" applyBorder="1" applyAlignment="1">
      <alignment horizontal="right" vertical="top" wrapText="1"/>
    </xf>
    <xf numFmtId="10" fontId="7" fillId="0" borderId="4" xfId="3" applyNumberFormat="1" applyFont="1" applyBorder="1" applyAlignment="1">
      <alignment horizontal="right" vertical="top" wrapText="1"/>
    </xf>
    <xf numFmtId="10" fontId="0" fillId="0" borderId="0" xfId="0" applyNumberFormat="1"/>
    <xf numFmtId="1" fontId="0" fillId="0" borderId="0" xfId="0" applyNumberFormat="1"/>
    <xf numFmtId="0" fontId="3" fillId="0" borderId="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2" xfId="0" quotePrefix="1" applyFont="1" applyBorder="1" applyAlignment="1">
      <alignment vertical="top" wrapText="1"/>
    </xf>
    <xf numFmtId="0" fontId="3" fillId="0" borderId="4" xfId="0" quotePrefix="1" applyFont="1" applyBorder="1" applyAlignment="1">
      <alignment vertical="top" wrapText="1"/>
    </xf>
    <xf numFmtId="0" fontId="2" fillId="0" borderId="4" xfId="0" quotePrefix="1" applyFont="1" applyFill="1" applyBorder="1" applyAlignment="1">
      <alignment vertical="top" wrapText="1"/>
    </xf>
    <xf numFmtId="49" fontId="3" fillId="0" borderId="0" xfId="0" applyNumberFormat="1" applyFont="1"/>
    <xf numFmtId="49" fontId="0" fillId="0" borderId="0" xfId="0" applyNumberFormat="1"/>
    <xf numFmtId="49" fontId="3" fillId="0" borderId="13" xfId="0" applyNumberFormat="1" applyFont="1" applyBorder="1" applyAlignment="1">
      <alignment vertical="top" wrapText="1"/>
    </xf>
    <xf numFmtId="49" fontId="3" fillId="0" borderId="12" xfId="0" applyNumberFormat="1" applyFont="1" applyBorder="1" applyAlignment="1">
      <alignment vertical="top" wrapText="1"/>
    </xf>
    <xf numFmtId="49" fontId="3" fillId="0" borderId="2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left" vertical="top" wrapText="1" indent="2"/>
    </xf>
    <xf numFmtId="49" fontId="2" fillId="0" borderId="12" xfId="0" applyNumberFormat="1" applyFont="1" applyBorder="1" applyAlignment="1">
      <alignment vertical="top" wrapText="1"/>
    </xf>
    <xf numFmtId="49" fontId="6" fillId="0" borderId="2" xfId="0" applyNumberFormat="1" applyFont="1" applyBorder="1" applyAlignment="1">
      <alignment horizontal="left" vertical="top" wrapText="1" indent="4"/>
    </xf>
    <xf numFmtId="49" fontId="0" fillId="0" borderId="12" xfId="0" applyNumberFormat="1" applyBorder="1" applyAlignment="1">
      <alignment vertical="top" wrapText="1"/>
    </xf>
    <xf numFmtId="0" fontId="0" fillId="0" borderId="5" xfId="0" applyBorder="1"/>
    <xf numFmtId="0" fontId="3" fillId="0" borderId="0" xfId="0" quotePrefix="1" applyFont="1" applyBorder="1"/>
    <xf numFmtId="0" fontId="3" fillId="0" borderId="12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 indent="2"/>
    </xf>
    <xf numFmtId="0" fontId="2" fillId="0" borderId="2" xfId="0" quotePrefix="1" applyFont="1" applyBorder="1" applyAlignment="1">
      <alignment horizontal="left" vertical="top" wrapText="1" indent="2"/>
    </xf>
    <xf numFmtId="0" fontId="0" fillId="0" borderId="13" xfId="0" applyBorder="1" applyAlignment="1">
      <alignment vertical="top" wrapText="1"/>
    </xf>
    <xf numFmtId="0" fontId="6" fillId="0" borderId="2" xfId="0" applyFont="1" applyBorder="1" applyAlignment="1">
      <alignment horizontal="left" vertical="top" wrapText="1" indent="4"/>
    </xf>
    <xf numFmtId="0" fontId="3" fillId="0" borderId="0" xfId="0" applyFont="1" applyAlignment="1"/>
    <xf numFmtId="0" fontId="0" fillId="0" borderId="3" xfId="0" applyBorder="1"/>
    <xf numFmtId="20" fontId="3" fillId="0" borderId="5" xfId="0" quotePrefix="1" applyNumberFormat="1" applyFont="1" applyBorder="1" applyAlignment="1">
      <alignment horizontal="center"/>
    </xf>
    <xf numFmtId="2" fontId="3" fillId="0" borderId="4" xfId="0" applyNumberFormat="1" applyFont="1" applyBorder="1"/>
    <xf numFmtId="2" fontId="3" fillId="0" borderId="4" xfId="0" applyNumberFormat="1" applyFont="1" applyBorder="1" applyAlignment="1">
      <alignment vertical="top"/>
    </xf>
    <xf numFmtId="0" fontId="3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0" fillId="0" borderId="8" xfId="0" applyBorder="1"/>
    <xf numFmtId="41" fontId="3" fillId="0" borderId="4" xfId="0" applyNumberFormat="1" applyFont="1" applyBorder="1" applyAlignment="1">
      <alignment horizontal="center" vertical="top" wrapText="1"/>
    </xf>
    <xf numFmtId="41" fontId="3" fillId="0" borderId="4" xfId="0" applyNumberFormat="1" applyFont="1" applyBorder="1" applyAlignment="1">
      <alignment horizontal="center"/>
    </xf>
    <xf numFmtId="41" fontId="3" fillId="0" borderId="5" xfId="0" quotePrefix="1" applyNumberFormat="1" applyFont="1" applyBorder="1" applyAlignment="1">
      <alignment horizontal="center"/>
    </xf>
    <xf numFmtId="41" fontId="3" fillId="0" borderId="4" xfId="0" applyNumberFormat="1" applyFont="1" applyBorder="1" applyAlignment="1">
      <alignment horizontal="right" vertical="top" wrapText="1"/>
    </xf>
    <xf numFmtId="41" fontId="2" fillId="0" borderId="0" xfId="0" applyNumberFormat="1" applyFont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10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right" vertical="top" wrapText="1"/>
    </xf>
    <xf numFmtId="41" fontId="2" fillId="0" borderId="1" xfId="0" applyNumberFormat="1" applyFont="1" applyBorder="1" applyAlignment="1">
      <alignment horizontal="right" vertical="top" wrapText="1"/>
    </xf>
    <xf numFmtId="41" fontId="2" fillId="0" borderId="5" xfId="0" applyNumberFormat="1" applyFont="1" applyBorder="1" applyAlignment="1">
      <alignment horizontal="right" vertical="top" wrapText="1"/>
    </xf>
    <xf numFmtId="41" fontId="2" fillId="0" borderId="14" xfId="0" applyNumberFormat="1" applyFont="1" applyBorder="1" applyAlignment="1">
      <alignment horizontal="right" vertical="top" wrapText="1"/>
    </xf>
    <xf numFmtId="41" fontId="2" fillId="0" borderId="3" xfId="0" applyNumberFormat="1" applyFont="1" applyBorder="1" applyAlignment="1">
      <alignment horizontal="right" vertical="top" wrapText="1"/>
    </xf>
    <xf numFmtId="41" fontId="2" fillId="0" borderId="10" xfId="0" applyNumberFormat="1" applyFont="1" applyBorder="1" applyAlignment="1">
      <alignment horizontal="right" vertical="top" wrapText="1"/>
    </xf>
    <xf numFmtId="0" fontId="4" fillId="0" borderId="12" xfId="0" quotePrefix="1" applyFont="1" applyBorder="1" applyAlignment="1">
      <alignment vertical="top" wrapText="1"/>
    </xf>
    <xf numFmtId="41" fontId="4" fillId="0" borderId="4" xfId="0" applyNumberFormat="1" applyFont="1" applyBorder="1" applyAlignment="1">
      <alignment horizontal="right" vertical="top" wrapText="1"/>
    </xf>
    <xf numFmtId="0" fontId="2" fillId="0" borderId="2" xfId="0" quotePrefix="1" applyNumberFormat="1" applyFont="1" applyBorder="1" applyAlignment="1">
      <alignment horizontal="left" vertical="top" wrapText="1" indent="2"/>
    </xf>
    <xf numFmtId="41" fontId="3" fillId="0" borderId="16" xfId="0" applyNumberFormat="1" applyFont="1" applyBorder="1" applyAlignment="1">
      <alignment horizontal="center" vertical="top"/>
    </xf>
    <xf numFmtId="0" fontId="4" fillId="0" borderId="13" xfId="0" quotePrefix="1" applyFont="1" applyBorder="1" applyAlignment="1">
      <alignment vertical="top" wrapText="1"/>
    </xf>
    <xf numFmtId="41" fontId="4" fillId="0" borderId="3" xfId="2" applyFont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0" xfId="0" applyFont="1"/>
    <xf numFmtId="43" fontId="2" fillId="0" borderId="4" xfId="1" applyFont="1" applyBorder="1" applyAlignment="1">
      <alignment horizontal="right" vertical="top" wrapText="1"/>
    </xf>
    <xf numFmtId="41" fontId="3" fillId="0" borderId="7" xfId="0" applyNumberFormat="1" applyFont="1" applyBorder="1" applyAlignment="1">
      <alignment horizontal="right" vertical="top" wrapText="1"/>
    </xf>
    <xf numFmtId="41" fontId="3" fillId="0" borderId="0" xfId="0" applyNumberFormat="1" applyFont="1" applyBorder="1" applyAlignment="1">
      <alignment horizontal="right" vertical="top" wrapText="1"/>
    </xf>
    <xf numFmtId="41" fontId="2" fillId="0" borderId="0" xfId="0" applyNumberFormat="1" applyFont="1" applyBorder="1" applyAlignment="1">
      <alignment horizontal="right" vertical="top" wrapText="1"/>
    </xf>
    <xf numFmtId="41" fontId="2" fillId="0" borderId="0" xfId="0" quotePrefix="1" applyNumberFormat="1" applyFont="1" applyBorder="1" applyAlignment="1">
      <alignment horizontal="right" vertical="top" wrapText="1"/>
    </xf>
    <xf numFmtId="41" fontId="2" fillId="0" borderId="7" xfId="0" quotePrefix="1" applyNumberFormat="1" applyFont="1" applyBorder="1" applyAlignment="1">
      <alignment horizontal="right" vertical="top" wrapText="1"/>
    </xf>
    <xf numFmtId="41" fontId="3" fillId="0" borderId="13" xfId="0" applyNumberFormat="1" applyFont="1" applyBorder="1" applyAlignment="1">
      <alignment horizontal="right" vertical="top" wrapText="1"/>
    </xf>
    <xf numFmtId="41" fontId="2" fillId="0" borderId="0" xfId="0" applyNumberFormat="1" applyFont="1" applyFill="1" applyBorder="1" applyAlignment="1">
      <alignment horizontal="right" vertical="top" wrapText="1"/>
    </xf>
    <xf numFmtId="41" fontId="2" fillId="0" borderId="2" xfId="0" applyNumberFormat="1" applyFont="1" applyBorder="1" applyAlignment="1">
      <alignment horizontal="right" vertical="top" wrapText="1"/>
    </xf>
    <xf numFmtId="41" fontId="2" fillId="0" borderId="8" xfId="0" quotePrefix="1" applyNumberFormat="1" applyFont="1" applyBorder="1" applyAlignment="1">
      <alignment horizontal="right" vertical="top" wrapText="1"/>
    </xf>
    <xf numFmtId="41" fontId="0" fillId="0" borderId="0" xfId="0" quotePrefix="1" applyNumberFormat="1" applyBorder="1" applyAlignment="1">
      <alignment horizontal="right" wrapText="1"/>
    </xf>
    <xf numFmtId="41" fontId="2" fillId="0" borderId="8" xfId="0" applyNumberFormat="1" applyFont="1" applyBorder="1" applyAlignment="1">
      <alignment horizontal="right" vertical="top" wrapText="1"/>
    </xf>
    <xf numFmtId="41" fontId="2" fillId="0" borderId="2" xfId="0" quotePrefix="1" applyNumberFormat="1" applyFont="1" applyBorder="1" applyAlignment="1">
      <alignment horizontal="right" vertical="top" wrapText="1"/>
    </xf>
    <xf numFmtId="41" fontId="0" fillId="0" borderId="0" xfId="0" applyNumberFormat="1" applyBorder="1" applyAlignment="1">
      <alignment horizontal="right"/>
    </xf>
    <xf numFmtId="41" fontId="4" fillId="0" borderId="0" xfId="0" quotePrefix="1" applyNumberFormat="1" applyFont="1" applyBorder="1" applyAlignment="1">
      <alignment horizontal="right" vertical="top" wrapText="1"/>
    </xf>
    <xf numFmtId="41" fontId="4" fillId="0" borderId="0" xfId="0" applyNumberFormat="1" applyFont="1" applyBorder="1" applyAlignment="1">
      <alignment horizontal="right" vertical="top" wrapText="1"/>
    </xf>
    <xf numFmtId="41" fontId="3" fillId="0" borderId="2" xfId="0" applyNumberFormat="1" applyFont="1" applyBorder="1" applyAlignment="1">
      <alignment horizontal="right" vertical="top" wrapText="1"/>
    </xf>
    <xf numFmtId="41" fontId="2" fillId="0" borderId="0" xfId="0" quotePrefix="1" applyNumberFormat="1" applyFont="1" applyBorder="1" applyAlignment="1">
      <alignment horizontal="right"/>
    </xf>
    <xf numFmtId="41" fontId="2" fillId="0" borderId="0" xfId="0" quotePrefix="1" applyNumberFormat="1" applyFont="1" applyFill="1" applyBorder="1" applyAlignment="1">
      <alignment horizontal="right" vertical="top" wrapText="1"/>
    </xf>
    <xf numFmtId="0" fontId="2" fillId="0" borderId="6" xfId="0" quotePrefix="1" applyFont="1" applyBorder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5" xfId="0" applyFont="1" applyBorder="1" applyAlignment="1">
      <alignment vertical="top" wrapText="1"/>
    </xf>
    <xf numFmtId="41" fontId="9" fillId="0" borderId="4" xfId="2" applyFont="1" applyBorder="1" applyAlignment="1">
      <alignment horizontal="right" vertical="top" wrapText="1"/>
    </xf>
    <xf numFmtId="0" fontId="10" fillId="0" borderId="3" xfId="0" applyFont="1" applyBorder="1" applyAlignment="1">
      <alignment vertical="top" wrapText="1"/>
    </xf>
    <xf numFmtId="49" fontId="10" fillId="0" borderId="13" xfId="0" applyNumberFormat="1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20" fontId="10" fillId="0" borderId="1" xfId="0" quotePrefix="1" applyNumberFormat="1" applyFont="1" applyBorder="1" applyAlignment="1">
      <alignment horizontal="center" vertical="top" wrapText="1"/>
    </xf>
    <xf numFmtId="49" fontId="10" fillId="0" borderId="12" xfId="0" applyNumberFormat="1" applyFont="1" applyBorder="1" applyAlignment="1">
      <alignment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41" fontId="3" fillId="0" borderId="0" xfId="0" quotePrefix="1" applyNumberFormat="1" applyFont="1" applyBorder="1" applyAlignment="1">
      <alignment horizontal="right" vertical="top" wrapText="1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49" fontId="3" fillId="0" borderId="13" xfId="0" applyNumberFormat="1" applyFont="1" applyBorder="1" applyAlignment="1">
      <alignment horizontal="right" vertical="top" wrapText="1"/>
    </xf>
    <xf numFmtId="41" fontId="2" fillId="0" borderId="2" xfId="0" applyNumberFormat="1" applyFont="1" applyBorder="1" applyAlignment="1">
      <alignment horizontal="right" vertical="top" wrapText="1" indent="2"/>
    </xf>
    <xf numFmtId="41" fontId="2" fillId="0" borderId="12" xfId="0" applyNumberFormat="1" applyFont="1" applyBorder="1" applyAlignment="1">
      <alignment horizontal="right" vertical="top" wrapText="1"/>
    </xf>
    <xf numFmtId="41" fontId="6" fillId="0" borderId="2" xfId="0" applyNumberFormat="1" applyFont="1" applyBorder="1" applyAlignment="1">
      <alignment horizontal="right" vertical="top" wrapText="1" indent="4"/>
    </xf>
    <xf numFmtId="41" fontId="0" fillId="0" borderId="12" xfId="0" applyNumberFormat="1" applyBorder="1" applyAlignment="1">
      <alignment horizontal="right" vertical="top" wrapText="1"/>
    </xf>
    <xf numFmtId="41" fontId="0" fillId="0" borderId="2" xfId="0" applyNumberFormat="1" applyBorder="1" applyAlignment="1">
      <alignment horizontal="right" vertical="top" wrapText="1"/>
    </xf>
    <xf numFmtId="41" fontId="3" fillId="0" borderId="12" xfId="0" applyNumberFormat="1" applyFont="1" applyBorder="1" applyAlignment="1">
      <alignment horizontal="right" vertical="top" wrapText="1"/>
    </xf>
    <xf numFmtId="49" fontId="10" fillId="0" borderId="1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41" fontId="2" fillId="0" borderId="7" xfId="0" applyNumberFormat="1" applyFont="1" applyBorder="1" applyAlignment="1">
      <alignment horizontal="right" vertical="top" wrapText="1"/>
    </xf>
    <xf numFmtId="41" fontId="4" fillId="0" borderId="5" xfId="2" applyFont="1" applyBorder="1" applyAlignment="1">
      <alignment horizontal="right" vertical="top" wrapText="1"/>
    </xf>
    <xf numFmtId="41" fontId="3" fillId="0" borderId="0" xfId="0" applyNumberFormat="1" applyFont="1" applyBorder="1" applyAlignment="1">
      <alignment horizontal="right"/>
    </xf>
    <xf numFmtId="49" fontId="2" fillId="0" borderId="13" xfId="0" applyNumberFormat="1" applyFont="1" applyBorder="1" applyAlignment="1">
      <alignment vertical="top" wrapText="1"/>
    </xf>
    <xf numFmtId="41" fontId="2" fillId="0" borderId="13" xfId="0" applyNumberFormat="1" applyFont="1" applyBorder="1" applyAlignment="1">
      <alignment horizontal="right" vertical="top" wrapText="1"/>
    </xf>
    <xf numFmtId="0" fontId="3" fillId="0" borderId="8" xfId="0" applyFont="1" applyBorder="1" applyAlignment="1">
      <alignment vertical="top" wrapText="1"/>
    </xf>
    <xf numFmtId="41" fontId="2" fillId="0" borderId="8" xfId="2" applyFont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0" fontId="2" fillId="0" borderId="12" xfId="0" quotePrefix="1" applyFont="1" applyBorder="1" applyAlignment="1">
      <alignment horizontal="left" vertical="top" wrapText="1" indent="2"/>
    </xf>
    <xf numFmtId="41" fontId="4" fillId="0" borderId="5" xfId="0" applyNumberFormat="1" applyFont="1" applyBorder="1" applyAlignment="1">
      <alignment horizontal="right" vertical="top" wrapText="1"/>
    </xf>
    <xf numFmtId="41" fontId="4" fillId="0" borderId="3" xfId="0" applyNumberFormat="1" applyFont="1" applyBorder="1" applyAlignment="1">
      <alignment horizontal="right" vertical="top" wrapText="1"/>
    </xf>
    <xf numFmtId="41" fontId="4" fillId="0" borderId="2" xfId="2" applyFont="1" applyBorder="1" applyAlignment="1">
      <alignment horizontal="right" vertical="top" wrapText="1"/>
    </xf>
    <xf numFmtId="41" fontId="4" fillId="0" borderId="4" xfId="0" quotePrefix="1" applyNumberFormat="1" applyFont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2" xfId="0" applyBorder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vertical="top"/>
    </xf>
    <xf numFmtId="0" fontId="3" fillId="0" borderId="4" xfId="0" applyFont="1" applyBorder="1" applyAlignment="1">
      <alignment horizontal="center" vertical="top" wrapText="1"/>
    </xf>
    <xf numFmtId="0" fontId="0" fillId="0" borderId="17" xfId="0" applyBorder="1"/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1" fontId="2" fillId="0" borderId="4" xfId="0" quotePrefix="1" applyNumberFormat="1" applyFont="1" applyBorder="1" applyAlignment="1">
      <alignment horizontal="right" vertical="top" wrapText="1"/>
    </xf>
    <xf numFmtId="0" fontId="4" fillId="0" borderId="2" xfId="0" quotePrefix="1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0" fillId="0" borderId="7" xfId="0" applyBorder="1"/>
    <xf numFmtId="0" fontId="2" fillId="0" borderId="13" xfId="0" quotePrefix="1" applyFont="1" applyBorder="1" applyAlignment="1">
      <alignment vertical="top" wrapText="1"/>
    </xf>
    <xf numFmtId="0" fontId="2" fillId="0" borderId="13" xfId="0" quotePrefix="1" applyFont="1" applyBorder="1" applyAlignment="1">
      <alignment horizontal="left" vertical="top" wrapText="1" indent="2"/>
    </xf>
    <xf numFmtId="0" fontId="2" fillId="0" borderId="12" xfId="0" applyFont="1" applyBorder="1" applyAlignment="1">
      <alignment horizontal="left" vertical="top" wrapText="1" indent="2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1" fontId="2" fillId="0" borderId="18" xfId="2" applyFont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3" fontId="4" fillId="0" borderId="4" xfId="0" applyNumberFormat="1" applyFont="1" applyBorder="1"/>
    <xf numFmtId="3" fontId="4" fillId="0" borderId="4" xfId="0" applyNumberFormat="1" applyFont="1" applyBorder="1" applyAlignment="1">
      <alignment vertical="center"/>
    </xf>
    <xf numFmtId="0" fontId="3" fillId="0" borderId="2" xfId="0" quotePrefix="1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9" fontId="0" fillId="0" borderId="13" xfId="0" applyNumberFormat="1" applyBorder="1" applyAlignment="1">
      <alignment vertical="top" wrapText="1"/>
    </xf>
    <xf numFmtId="41" fontId="0" fillId="0" borderId="13" xfId="0" applyNumberFormat="1" applyBorder="1" applyAlignment="1">
      <alignment horizontal="right" vertical="top" wrapText="1"/>
    </xf>
    <xf numFmtId="41" fontId="3" fillId="0" borderId="7" xfId="2" applyFont="1" applyBorder="1" applyAlignment="1">
      <alignment horizontal="right" vertical="top" wrapText="1"/>
    </xf>
    <xf numFmtId="41" fontId="10" fillId="0" borderId="4" xfId="2" applyFont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center" vertical="top" wrapText="1"/>
    </xf>
    <xf numFmtId="0" fontId="2" fillId="0" borderId="2" xfId="0" quotePrefix="1" applyFont="1" applyBorder="1"/>
    <xf numFmtId="2" fontId="3" fillId="0" borderId="1" xfId="0" applyNumberFormat="1" applyFont="1" applyBorder="1"/>
    <xf numFmtId="2" fontId="3" fillId="0" borderId="4" xfId="3" applyNumberFormat="1" applyFont="1" applyBorder="1" applyAlignment="1">
      <alignment horizontal="right" vertical="top" wrapText="1"/>
    </xf>
    <xf numFmtId="2" fontId="0" fillId="0" borderId="0" xfId="0" applyNumberFormat="1"/>
    <xf numFmtId="2" fontId="3" fillId="0" borderId="0" xfId="0" applyNumberFormat="1" applyFont="1" applyAlignment="1">
      <alignment horizontal="center"/>
    </xf>
    <xf numFmtId="2" fontId="3" fillId="0" borderId="3" xfId="0" applyNumberFormat="1" applyFont="1" applyBorder="1" applyAlignment="1">
      <alignment horizontal="center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top" wrapText="1"/>
    </xf>
    <xf numFmtId="2" fontId="3" fillId="0" borderId="5" xfId="0" quotePrefix="1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right" vertical="top" wrapText="1"/>
    </xf>
    <xf numFmtId="2" fontId="3" fillId="0" borderId="4" xfId="0" applyNumberFormat="1" applyFont="1" applyBorder="1" applyAlignment="1">
      <alignment horizontal="right" vertical="top" wrapText="1"/>
    </xf>
    <xf numFmtId="2" fontId="2" fillId="0" borderId="4" xfId="3" applyNumberFormat="1" applyFont="1" applyBorder="1" applyAlignment="1">
      <alignment horizontal="right" vertical="top" wrapText="1"/>
    </xf>
    <xf numFmtId="2" fontId="3" fillId="0" borderId="3" xfId="3" applyNumberFormat="1" applyFont="1" applyBorder="1" applyAlignment="1">
      <alignment horizontal="right" vertical="top" wrapText="1"/>
    </xf>
    <xf numFmtId="2" fontId="2" fillId="0" borderId="5" xfId="0" applyNumberFormat="1" applyFont="1" applyBorder="1" applyAlignment="1">
      <alignment horizontal="right" vertical="top" wrapText="1"/>
    </xf>
    <xf numFmtId="2" fontId="2" fillId="0" borderId="3" xfId="3" applyNumberFormat="1" applyFont="1" applyBorder="1" applyAlignment="1">
      <alignment horizontal="right" vertical="top" wrapText="1"/>
    </xf>
    <xf numFmtId="2" fontId="2" fillId="0" borderId="4" xfId="0" applyNumberFormat="1" applyFont="1" applyBorder="1" applyAlignment="1">
      <alignment horizontal="right" vertical="top" wrapText="1"/>
    </xf>
    <xf numFmtId="2" fontId="2" fillId="0" borderId="5" xfId="3" applyNumberFormat="1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vertical="top" wrapText="1"/>
    </xf>
    <xf numFmtId="2" fontId="2" fillId="0" borderId="4" xfId="0" applyNumberFormat="1" applyFont="1" applyBorder="1" applyAlignment="1">
      <alignment vertical="top" wrapText="1"/>
    </xf>
    <xf numFmtId="2" fontId="4" fillId="0" borderId="4" xfId="3" applyNumberFormat="1" applyFont="1" applyBorder="1" applyAlignment="1">
      <alignment horizontal="right" vertical="top" wrapText="1"/>
    </xf>
    <xf numFmtId="2" fontId="3" fillId="0" borderId="6" xfId="3" applyNumberFormat="1" applyFont="1" applyBorder="1" applyAlignment="1">
      <alignment horizontal="right" vertical="top" wrapText="1"/>
    </xf>
    <xf numFmtId="1" fontId="3" fillId="0" borderId="4" xfId="0" applyNumberFormat="1" applyFont="1" applyBorder="1" applyAlignment="1">
      <alignment horizontal="center" vertical="top" wrapText="1"/>
    </xf>
    <xf numFmtId="2" fontId="10" fillId="0" borderId="4" xfId="3" applyNumberFormat="1" applyFont="1" applyBorder="1" applyAlignment="1">
      <alignment horizontal="right" vertical="top" wrapText="1"/>
    </xf>
    <xf numFmtId="41" fontId="10" fillId="0" borderId="0" xfId="2" applyFont="1" applyBorder="1" applyAlignment="1">
      <alignment horizontal="right" vertical="top" wrapText="1"/>
    </xf>
    <xf numFmtId="41" fontId="10" fillId="0" borderId="2" xfId="2" applyFont="1" applyBorder="1" applyAlignment="1">
      <alignment horizontal="right" vertical="top" wrapText="1"/>
    </xf>
    <xf numFmtId="41" fontId="4" fillId="0" borderId="2" xfId="0" quotePrefix="1" applyNumberFormat="1" applyFont="1" applyBorder="1" applyAlignment="1">
      <alignment horizontal="right" vertical="top" wrapText="1"/>
    </xf>
    <xf numFmtId="41" fontId="2" fillId="0" borderId="4" xfId="0" quotePrefix="1" applyNumberFormat="1" applyFont="1" applyBorder="1" applyAlignment="1">
      <alignment horizontal="right"/>
    </xf>
    <xf numFmtId="0" fontId="4" fillId="0" borderId="3" xfId="0" quotePrefix="1" applyFont="1" applyBorder="1" applyAlignment="1">
      <alignment vertical="top" wrapText="1"/>
    </xf>
    <xf numFmtId="2" fontId="4" fillId="0" borderId="3" xfId="3" applyNumberFormat="1" applyFont="1" applyBorder="1" applyAlignment="1">
      <alignment horizontal="right" vertical="top" wrapText="1"/>
    </xf>
    <xf numFmtId="9" fontId="3" fillId="0" borderId="1" xfId="3" applyFont="1" applyBorder="1" applyAlignment="1">
      <alignment horizontal="right" vertical="top" wrapText="1"/>
    </xf>
    <xf numFmtId="2" fontId="0" fillId="0" borderId="4" xfId="0" applyNumberFormat="1" applyBorder="1"/>
    <xf numFmtId="41" fontId="4" fillId="0" borderId="4" xfId="0" quotePrefix="1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2" fontId="10" fillId="0" borderId="3" xfId="0" applyNumberFormat="1" applyFont="1" applyBorder="1" applyAlignment="1">
      <alignment horizontal="center" vertical="top" wrapText="1"/>
    </xf>
    <xf numFmtId="2" fontId="10" fillId="0" borderId="4" xfId="0" applyNumberFormat="1" applyFont="1" applyBorder="1" applyAlignment="1">
      <alignment horizontal="right" vertical="top" wrapText="1"/>
    </xf>
    <xf numFmtId="2" fontId="11" fillId="0" borderId="4" xfId="3" applyNumberFormat="1" applyFont="1" applyBorder="1" applyAlignment="1">
      <alignment horizontal="right" vertical="top" wrapText="1"/>
    </xf>
    <xf numFmtId="2" fontId="10" fillId="0" borderId="5" xfId="0" applyNumberFormat="1" applyFont="1" applyBorder="1" applyAlignment="1">
      <alignment horizontal="right" vertical="top" wrapText="1"/>
    </xf>
    <xf numFmtId="2" fontId="11" fillId="0" borderId="5" xfId="3" applyNumberFormat="1" applyFont="1" applyBorder="1" applyAlignment="1">
      <alignment horizontal="right" vertical="top" wrapText="1"/>
    </xf>
    <xf numFmtId="2" fontId="11" fillId="0" borderId="1" xfId="3" applyNumberFormat="1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vertical="top" wrapText="1"/>
    </xf>
    <xf numFmtId="2" fontId="10" fillId="0" borderId="4" xfId="0" applyNumberFormat="1" applyFont="1" applyBorder="1" applyAlignment="1">
      <alignment vertical="top" wrapText="1"/>
    </xf>
    <xf numFmtId="2" fontId="11" fillId="0" borderId="3" xfId="3" applyNumberFormat="1" applyFont="1" applyBorder="1" applyAlignment="1">
      <alignment horizontal="right" vertical="top" wrapText="1"/>
    </xf>
    <xf numFmtId="2" fontId="10" fillId="0" borderId="3" xfId="0" applyNumberFormat="1" applyFont="1" applyBorder="1" applyAlignment="1">
      <alignment horizontal="right" vertical="top" wrapText="1"/>
    </xf>
    <xf numFmtId="2" fontId="10" fillId="0" borderId="5" xfId="3" applyNumberFormat="1" applyFont="1" applyBorder="1" applyAlignment="1">
      <alignment horizontal="right" vertical="top" wrapText="1"/>
    </xf>
    <xf numFmtId="2" fontId="11" fillId="0" borderId="4" xfId="0" applyNumberFormat="1" applyFont="1" applyBorder="1" applyAlignment="1">
      <alignment horizontal="right" vertical="top" wrapText="1"/>
    </xf>
    <xf numFmtId="2" fontId="11" fillId="0" borderId="14" xfId="3" applyNumberFormat="1" applyFont="1" applyBorder="1" applyAlignment="1">
      <alignment horizontal="right" vertical="top" wrapText="1"/>
    </xf>
    <xf numFmtId="2" fontId="12" fillId="0" borderId="4" xfId="0" applyNumberFormat="1" applyFont="1" applyBorder="1" applyAlignment="1">
      <alignment vertical="top" wrapText="1"/>
    </xf>
    <xf numFmtId="2" fontId="12" fillId="0" borderId="5" xfId="0" applyNumberFormat="1" applyFont="1" applyBorder="1" applyAlignment="1">
      <alignment vertical="top" wrapText="1"/>
    </xf>
    <xf numFmtId="2" fontId="11" fillId="0" borderId="4" xfId="0" applyNumberFormat="1" applyFont="1" applyBorder="1" applyAlignment="1">
      <alignment vertical="top" wrapText="1"/>
    </xf>
    <xf numFmtId="2" fontId="10" fillId="0" borderId="1" xfId="0" applyNumberFormat="1" applyFont="1" applyBorder="1" applyAlignment="1">
      <alignment horizontal="right" vertical="top" wrapText="1"/>
    </xf>
    <xf numFmtId="2" fontId="12" fillId="0" borderId="1" xfId="0" applyNumberFormat="1" applyFont="1" applyBorder="1" applyAlignment="1">
      <alignment vertical="top" wrapText="1"/>
    </xf>
    <xf numFmtId="2" fontId="10" fillId="0" borderId="1" xfId="3" applyNumberFormat="1" applyFont="1" applyBorder="1" applyAlignment="1">
      <alignment horizontal="right" vertical="top" wrapText="1"/>
    </xf>
    <xf numFmtId="2" fontId="9" fillId="0" borderId="4" xfId="3" applyNumberFormat="1" applyFont="1" applyBorder="1" applyAlignment="1">
      <alignment horizontal="right" vertical="top" wrapText="1"/>
    </xf>
    <xf numFmtId="2" fontId="2" fillId="0" borderId="3" xfId="0" applyNumberFormat="1" applyFont="1" applyBorder="1" applyAlignment="1">
      <alignment horizontal="right" vertical="top" wrapText="1"/>
    </xf>
    <xf numFmtId="41" fontId="2" fillId="0" borderId="0" xfId="2" applyFont="1" applyBorder="1" applyAlignment="1">
      <alignment vertical="top" wrapText="1"/>
    </xf>
    <xf numFmtId="2" fontId="10" fillId="0" borderId="5" xfId="0" applyNumberFormat="1" applyFont="1" applyBorder="1" applyAlignment="1">
      <alignment vertical="top" wrapText="1"/>
    </xf>
    <xf numFmtId="2" fontId="10" fillId="0" borderId="3" xfId="3" applyNumberFormat="1" applyFont="1" applyBorder="1" applyAlignment="1">
      <alignment horizontal="right" vertical="top" wrapText="1"/>
    </xf>
    <xf numFmtId="49" fontId="6" fillId="0" borderId="12" xfId="0" applyNumberFormat="1" applyFont="1" applyBorder="1" applyAlignment="1">
      <alignment horizontal="left" vertical="top" wrapText="1" indent="4"/>
    </xf>
    <xf numFmtId="41" fontId="6" fillId="0" borderId="12" xfId="0" applyNumberFormat="1" applyFont="1" applyBorder="1" applyAlignment="1">
      <alignment horizontal="right" vertical="top" wrapText="1" indent="4"/>
    </xf>
    <xf numFmtId="2" fontId="3" fillId="0" borderId="4" xfId="3" applyNumberFormat="1" applyFont="1" applyBorder="1"/>
    <xf numFmtId="0" fontId="3" fillId="0" borderId="4" xfId="0" applyFont="1" applyBorder="1" applyAlignment="1">
      <alignment horizontal="center" vertical="center"/>
    </xf>
    <xf numFmtId="2" fontId="3" fillId="0" borderId="4" xfId="2" applyNumberFormat="1" applyFont="1" applyBorder="1" applyAlignment="1">
      <alignment horizontal="right" vertical="top" wrapText="1"/>
    </xf>
    <xf numFmtId="2" fontId="2" fillId="0" borderId="4" xfId="2" applyNumberFormat="1" applyFont="1" applyBorder="1" applyAlignment="1">
      <alignment horizontal="right" vertical="top" wrapText="1"/>
    </xf>
    <xf numFmtId="2" fontId="0" fillId="0" borderId="5" xfId="0" applyNumberFormat="1" applyBorder="1"/>
    <xf numFmtId="2" fontId="0" fillId="0" borderId="3" xfId="0" applyNumberFormat="1" applyBorder="1"/>
    <xf numFmtId="2" fontId="3" fillId="0" borderId="3" xfId="0" applyNumberFormat="1" applyFont="1" applyBorder="1" applyAlignment="1">
      <alignment vertical="top"/>
    </xf>
    <xf numFmtId="0" fontId="0" fillId="0" borderId="7" xfId="0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3" xfId="0" quotePrefix="1" applyFont="1" applyBorder="1" applyAlignment="1">
      <alignment horizontal="left" vertical="top" wrapText="1" indent="2"/>
    </xf>
    <xf numFmtId="0" fontId="2" fillId="0" borderId="5" xfId="0" applyFont="1" applyBorder="1" applyAlignment="1">
      <alignment horizontal="left" vertical="top" wrapText="1" indent="2"/>
    </xf>
    <xf numFmtId="2" fontId="3" fillId="0" borderId="5" xfId="0" applyNumberFormat="1" applyFont="1" applyBorder="1"/>
    <xf numFmtId="0" fontId="6" fillId="0" borderId="12" xfId="0" applyFont="1" applyBorder="1" applyAlignment="1">
      <alignment horizontal="left" vertical="top" wrapText="1" indent="4"/>
    </xf>
    <xf numFmtId="0" fontId="2" fillId="0" borderId="4" xfId="0" quotePrefix="1" applyFont="1" applyBorder="1" applyAlignment="1">
      <alignment horizontal="left" vertical="top" wrapText="1" indent="2"/>
    </xf>
    <xf numFmtId="0" fontId="2" fillId="0" borderId="12" xfId="0" quotePrefix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vertical="top" wrapText="1"/>
    </xf>
    <xf numFmtId="0" fontId="2" fillId="0" borderId="0" xfId="0" quotePrefix="1" applyFont="1" applyBorder="1" applyAlignment="1">
      <alignment horizontal="left" vertical="top" wrapText="1" indent="2"/>
    </xf>
    <xf numFmtId="0" fontId="2" fillId="0" borderId="8" xfId="0" quotePrefix="1" applyFont="1" applyBorder="1" applyAlignment="1">
      <alignment vertical="top" wrapText="1"/>
    </xf>
    <xf numFmtId="41" fontId="2" fillId="0" borderId="14" xfId="2" applyFont="1" applyBorder="1" applyAlignment="1">
      <alignment horizontal="right" vertical="top" wrapText="1"/>
    </xf>
    <xf numFmtId="41" fontId="0" fillId="0" borderId="0" xfId="0" applyNumberFormat="1"/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vertical="top" wrapText="1"/>
    </xf>
    <xf numFmtId="41" fontId="2" fillId="0" borderId="3" xfId="2" applyFont="1" applyBorder="1" applyAlignment="1">
      <alignment vertical="top" wrapText="1"/>
    </xf>
    <xf numFmtId="2" fontId="11" fillId="0" borderId="3" xfId="0" applyNumberFormat="1" applyFont="1" applyBorder="1" applyAlignment="1">
      <alignment horizontal="right" vertical="top" wrapText="1"/>
    </xf>
    <xf numFmtId="49" fontId="2" fillId="0" borderId="4" xfId="0" applyNumberFormat="1" applyFont="1" applyBorder="1" applyAlignment="1">
      <alignment vertical="top" wrapText="1"/>
    </xf>
    <xf numFmtId="41" fontId="3" fillId="0" borderId="8" xfId="2" applyFont="1" applyBorder="1" applyAlignment="1">
      <alignment horizontal="right" vertical="top" wrapText="1"/>
    </xf>
    <xf numFmtId="49" fontId="2" fillId="0" borderId="4" xfId="0" applyNumberFormat="1" applyFont="1" applyBorder="1" applyAlignment="1">
      <alignment horizontal="left" vertical="top" wrapText="1" indent="2"/>
    </xf>
    <xf numFmtId="49" fontId="0" fillId="0" borderId="5" xfId="0" applyNumberFormat="1" applyBorder="1" applyAlignment="1">
      <alignment vertical="top" wrapText="1"/>
    </xf>
    <xf numFmtId="41" fontId="0" fillId="0" borderId="5" xfId="0" applyNumberFormat="1" applyBorder="1" applyAlignment="1">
      <alignment horizontal="right" vertical="top" wrapText="1"/>
    </xf>
    <xf numFmtId="2" fontId="3" fillId="0" borderId="5" xfId="0" applyNumberFormat="1" applyFont="1" applyBorder="1" applyAlignment="1">
      <alignment vertical="top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left" vertical="top" wrapText="1" indent="2"/>
    </xf>
    <xf numFmtId="0" fontId="3" fillId="0" borderId="5" xfId="0" applyFont="1" applyBorder="1" applyAlignment="1">
      <alignment horizontal="center" vertical="top" wrapText="1"/>
    </xf>
    <xf numFmtId="41" fontId="10" fillId="0" borderId="0" xfId="0" applyNumberFormat="1" applyFont="1" applyBorder="1" applyAlignment="1">
      <alignment horizontal="right" vertical="top" wrapText="1"/>
    </xf>
    <xf numFmtId="41" fontId="11" fillId="0" borderId="2" xfId="0" applyNumberFormat="1" applyFont="1" applyFill="1" applyBorder="1" applyAlignment="1">
      <alignment horizontal="right" vertical="top" wrapText="1"/>
    </xf>
    <xf numFmtId="41" fontId="11" fillId="0" borderId="4" xfId="2" applyFont="1" applyBorder="1" applyAlignment="1">
      <alignment horizontal="right" vertical="top" wrapText="1"/>
    </xf>
    <xf numFmtId="41" fontId="11" fillId="0" borderId="0" xfId="0" quotePrefix="1" applyNumberFormat="1" applyFont="1" applyBorder="1" applyAlignment="1">
      <alignment horizontal="right" vertical="top" wrapText="1"/>
    </xf>
    <xf numFmtId="41" fontId="11" fillId="0" borderId="3" xfId="2" applyFont="1" applyBorder="1" applyAlignment="1">
      <alignment horizontal="right" vertical="top" wrapText="1"/>
    </xf>
    <xf numFmtId="41" fontId="11" fillId="0" borderId="0" xfId="0" applyNumberFormat="1" applyFont="1" applyBorder="1" applyAlignment="1">
      <alignment horizontal="right" vertical="top" wrapText="1"/>
    </xf>
    <xf numFmtId="41" fontId="11" fillId="0" borderId="4" xfId="0" quotePrefix="1" applyNumberFormat="1" applyFont="1" applyBorder="1" applyAlignment="1">
      <alignment horizontal="right" vertical="top" wrapText="1"/>
    </xf>
    <xf numFmtId="41" fontId="11" fillId="0" borderId="2" xfId="0" applyNumberFormat="1" applyFont="1" applyBorder="1" applyAlignment="1">
      <alignment horizontal="right" vertical="top" wrapText="1"/>
    </xf>
    <xf numFmtId="41" fontId="11" fillId="0" borderId="2" xfId="2" applyFont="1" applyBorder="1" applyAlignment="1">
      <alignment horizontal="right" vertical="top" wrapText="1"/>
    </xf>
    <xf numFmtId="41" fontId="12" fillId="0" borderId="0" xfId="0" applyNumberFormat="1" applyFont="1" applyBorder="1" applyAlignment="1">
      <alignment horizontal="right"/>
    </xf>
    <xf numFmtId="41" fontId="10" fillId="0" borderId="7" xfId="0" applyNumberFormat="1" applyFont="1" applyBorder="1" applyAlignment="1">
      <alignment horizontal="right" vertical="top" wrapText="1"/>
    </xf>
    <xf numFmtId="41" fontId="10" fillId="0" borderId="3" xfId="2" applyFont="1" applyBorder="1" applyAlignment="1">
      <alignment horizontal="right" vertical="top" wrapText="1"/>
    </xf>
    <xf numFmtId="41" fontId="11" fillId="0" borderId="0" xfId="0" applyNumberFormat="1" applyFont="1" applyFill="1" applyBorder="1" applyAlignment="1">
      <alignment horizontal="right" vertical="top" wrapText="1"/>
    </xf>
    <xf numFmtId="41" fontId="11" fillId="0" borderId="8" xfId="0" applyNumberFormat="1" applyFont="1" applyBorder="1" applyAlignment="1">
      <alignment horizontal="right" vertical="top" wrapText="1"/>
    </xf>
    <xf numFmtId="41" fontId="10" fillId="0" borderId="2" xfId="0" applyNumberFormat="1" applyFont="1" applyBorder="1" applyAlignment="1">
      <alignment horizontal="right" vertical="top" wrapText="1"/>
    </xf>
    <xf numFmtId="41" fontId="11" fillId="0" borderId="4" xfId="2" applyFont="1" applyBorder="1" applyAlignment="1">
      <alignment vertical="top" wrapText="1"/>
    </xf>
    <xf numFmtId="41" fontId="11" fillId="0" borderId="0" xfId="2" applyFont="1" applyBorder="1" applyAlignment="1">
      <alignment horizontal="right" vertical="top" wrapText="1"/>
    </xf>
    <xf numFmtId="41" fontId="2" fillId="0" borderId="5" xfId="0" quotePrefix="1" applyNumberFormat="1" applyFont="1" applyBorder="1" applyAlignment="1">
      <alignment horizontal="right" vertical="top" wrapText="1"/>
    </xf>
    <xf numFmtId="0" fontId="4" fillId="0" borderId="5" xfId="0" quotePrefix="1" applyFont="1" applyBorder="1" applyAlignment="1">
      <alignment vertical="top" wrapText="1"/>
    </xf>
    <xf numFmtId="2" fontId="4" fillId="0" borderId="5" xfId="3" applyNumberFormat="1" applyFont="1" applyBorder="1" applyAlignment="1">
      <alignment horizontal="right" vertical="top" wrapText="1"/>
    </xf>
    <xf numFmtId="41" fontId="11" fillId="0" borderId="5" xfId="2" applyFont="1" applyBorder="1" applyAlignment="1">
      <alignment horizontal="right" vertical="top" wrapText="1"/>
    </xf>
    <xf numFmtId="41" fontId="11" fillId="0" borderId="4" xfId="0" applyNumberFormat="1" applyFont="1" applyBorder="1" applyAlignment="1">
      <alignment horizontal="right" vertical="top" wrapText="1"/>
    </xf>
    <xf numFmtId="41" fontId="3" fillId="0" borderId="5" xfId="0" applyNumberFormat="1" applyFont="1" applyBorder="1" applyAlignment="1">
      <alignment horizontal="right" vertical="top" wrapText="1"/>
    </xf>
    <xf numFmtId="2" fontId="3" fillId="0" borderId="5" xfId="0" applyNumberFormat="1" applyFont="1" applyBorder="1" applyAlignment="1">
      <alignment horizontal="right" vertical="top" wrapText="1"/>
    </xf>
    <xf numFmtId="41" fontId="10" fillId="0" borderId="5" xfId="2" applyFont="1" applyBorder="1" applyAlignment="1">
      <alignment horizontal="right" vertical="top" wrapText="1"/>
    </xf>
    <xf numFmtId="41" fontId="11" fillId="0" borderId="3" xfId="0" quotePrefix="1" applyNumberFormat="1" applyFont="1" applyBorder="1" applyAlignment="1">
      <alignment horizontal="right" vertical="top" wrapText="1"/>
    </xf>
    <xf numFmtId="41" fontId="2" fillId="0" borderId="3" xfId="0" quotePrefix="1" applyNumberFormat="1" applyFont="1" applyBorder="1" applyAlignment="1">
      <alignment horizontal="right" vertical="top" wrapText="1"/>
    </xf>
    <xf numFmtId="41" fontId="4" fillId="0" borderId="5" xfId="0" quotePrefix="1" applyNumberFormat="1" applyFont="1" applyBorder="1" applyAlignment="1">
      <alignment horizontal="right" vertical="top" wrapText="1"/>
    </xf>
    <xf numFmtId="41" fontId="4" fillId="0" borderId="3" xfId="0" quotePrefix="1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1" fontId="3" fillId="0" borderId="8" xfId="0" applyNumberFormat="1" applyFont="1" applyBorder="1" applyAlignment="1">
      <alignment horizontal="right" vertical="top" wrapText="1"/>
    </xf>
    <xf numFmtId="0" fontId="2" fillId="0" borderId="5" xfId="0" quotePrefix="1" applyFont="1" applyFill="1" applyBorder="1" applyAlignment="1">
      <alignment vertical="top" wrapText="1"/>
    </xf>
    <xf numFmtId="41" fontId="2" fillId="0" borderId="8" xfId="0" applyNumberFormat="1" applyFont="1" applyFill="1" applyBorder="1" applyAlignment="1">
      <alignment horizontal="right" vertical="top" wrapText="1"/>
    </xf>
    <xf numFmtId="41" fontId="2" fillId="0" borderId="4" xfId="0" applyNumberFormat="1" applyFont="1" applyFill="1" applyBorder="1" applyAlignment="1">
      <alignment horizontal="right" vertical="top" wrapText="1"/>
    </xf>
    <xf numFmtId="41" fontId="3" fillId="0" borderId="5" xfId="2" applyFont="1" applyBorder="1" applyAlignment="1">
      <alignment vertical="top" wrapText="1"/>
    </xf>
    <xf numFmtId="2" fontId="3" fillId="0" borderId="5" xfId="0" applyNumberFormat="1" applyFont="1" applyBorder="1" applyAlignment="1">
      <alignment vertical="top" wrapText="1"/>
    </xf>
    <xf numFmtId="41" fontId="0" fillId="0" borderId="5" xfId="0" applyNumberFormat="1" applyBorder="1" applyAlignment="1">
      <alignment horizontal="right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 wrapText="1"/>
    </xf>
    <xf numFmtId="49" fontId="10" fillId="0" borderId="16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0" xfId="0" applyFont="1"/>
  </cellXfs>
  <cellStyles count="4">
    <cellStyle name="Dziesiętny" xfId="1" builtinId="3"/>
    <cellStyle name="Dziesiętny [0]" xfId="2" builtinId="6"/>
    <cellStyle name="Normalny" xfId="0" builtinId="0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Realizacja dochodów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Plan</c:v>
          </c:tx>
          <c:cat>
            <c:strRef>
              <c:f>Arkusz5!$B$2:$B$17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751</c:v>
                </c:pt>
                <c:pt idx="7">
                  <c:v>752</c:v>
                </c:pt>
                <c:pt idx="8">
                  <c:v>754</c:v>
                </c:pt>
                <c:pt idx="9">
                  <c:v>756</c:v>
                </c:pt>
                <c:pt idx="10">
                  <c:v>758</c:v>
                </c:pt>
                <c:pt idx="11">
                  <c:v>801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900</c:v>
                </c:pt>
              </c:strCache>
            </c:strRef>
          </c:cat>
          <c:val>
            <c:numRef>
              <c:f>Arkusz5!$C$2:$C$17</c:f>
              <c:numCache>
                <c:formatCode>General</c:formatCode>
                <c:ptCount val="16"/>
                <c:pt idx="0" formatCode="_-* #,##0\ _z_ł_-;\-* #,##0\ _z_ł_-;_-* &quot;-&quot;\ _z_ł_-;_-@_-">
                  <c:v>32491.35</c:v>
                </c:pt>
                <c:pt idx="1">
                  <c:v>0</c:v>
                </c:pt>
                <c:pt idx="2">
                  <c:v>6630000</c:v>
                </c:pt>
                <c:pt idx="3">
                  <c:v>12822000</c:v>
                </c:pt>
                <c:pt idx="4">
                  <c:v>40000</c:v>
                </c:pt>
                <c:pt idx="5">
                  <c:v>250543</c:v>
                </c:pt>
                <c:pt idx="6">
                  <c:v>55413</c:v>
                </c:pt>
                <c:pt idx="7">
                  <c:v>1500</c:v>
                </c:pt>
                <c:pt idx="8">
                  <c:v>30400</c:v>
                </c:pt>
                <c:pt idx="9">
                  <c:v>52898720</c:v>
                </c:pt>
                <c:pt idx="10">
                  <c:v>22799340</c:v>
                </c:pt>
                <c:pt idx="11">
                  <c:v>2169556</c:v>
                </c:pt>
                <c:pt idx="12">
                  <c:v>10348499</c:v>
                </c:pt>
                <c:pt idx="13">
                  <c:v>188265.12</c:v>
                </c:pt>
                <c:pt idx="14">
                  <c:v>528967</c:v>
                </c:pt>
                <c:pt idx="15">
                  <c:v>90000</c:v>
                </c:pt>
              </c:numCache>
            </c:numRef>
          </c:val>
        </c:ser>
        <c:ser>
          <c:idx val="1"/>
          <c:order val="1"/>
          <c:tx>
            <c:v>Wykonanie</c:v>
          </c:tx>
          <c:cat>
            <c:strRef>
              <c:f>Arkusz5!$B$2:$B$17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751</c:v>
                </c:pt>
                <c:pt idx="7">
                  <c:v>752</c:v>
                </c:pt>
                <c:pt idx="8">
                  <c:v>754</c:v>
                </c:pt>
                <c:pt idx="9">
                  <c:v>756</c:v>
                </c:pt>
                <c:pt idx="10">
                  <c:v>758</c:v>
                </c:pt>
                <c:pt idx="11">
                  <c:v>801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900</c:v>
                </c:pt>
              </c:strCache>
            </c:strRef>
          </c:cat>
          <c:val>
            <c:numRef>
              <c:f>Arkusz5!$D$2:$D$17</c:f>
              <c:numCache>
                <c:formatCode>General</c:formatCode>
                <c:ptCount val="16"/>
                <c:pt idx="0" formatCode="_-* #,##0\ _z_ł_-;\-* #,##0\ _z_ł_-;_-* &quot;-&quot;\ _z_ł_-;_-@_-">
                  <c:v>38892.269999999997</c:v>
                </c:pt>
                <c:pt idx="1">
                  <c:v>443.96</c:v>
                </c:pt>
                <c:pt idx="2">
                  <c:v>881051</c:v>
                </c:pt>
                <c:pt idx="3">
                  <c:v>3942571.22</c:v>
                </c:pt>
                <c:pt idx="4">
                  <c:v>22561</c:v>
                </c:pt>
                <c:pt idx="5">
                  <c:v>135068.84</c:v>
                </c:pt>
                <c:pt idx="6">
                  <c:v>52311</c:v>
                </c:pt>
                <c:pt idx="7">
                  <c:v>1500</c:v>
                </c:pt>
                <c:pt idx="8">
                  <c:v>21179.46</c:v>
                </c:pt>
                <c:pt idx="9">
                  <c:v>27450198.43</c:v>
                </c:pt>
                <c:pt idx="10">
                  <c:v>14255597.77</c:v>
                </c:pt>
                <c:pt idx="11">
                  <c:v>1341092.6599999999</c:v>
                </c:pt>
                <c:pt idx="12">
                  <c:v>4868009.91</c:v>
                </c:pt>
                <c:pt idx="13">
                  <c:v>154108.85</c:v>
                </c:pt>
                <c:pt idx="14">
                  <c:v>293481.40000000002</c:v>
                </c:pt>
                <c:pt idx="15">
                  <c:v>17759.27</c:v>
                </c:pt>
              </c:numCache>
            </c:numRef>
          </c:val>
        </c:ser>
        <c:axId val="72899968"/>
        <c:axId val="72927104"/>
      </c:barChart>
      <c:catAx>
        <c:axId val="72899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Dział klasyfikacji budżetowej</a:t>
                </a:r>
              </a:p>
            </c:rich>
          </c:tx>
        </c:title>
        <c:numFmt formatCode="General" sourceLinked="0"/>
        <c:majorTickMark val="none"/>
        <c:tickLblPos val="nextTo"/>
        <c:crossAx val="72927104"/>
        <c:crosses val="autoZero"/>
        <c:auto val="1"/>
        <c:lblAlgn val="ctr"/>
        <c:lblOffset val="100"/>
      </c:catAx>
      <c:valAx>
        <c:axId val="72927104"/>
        <c:scaling>
          <c:orientation val="minMax"/>
          <c:max val="5500000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Wartość</a:t>
                </a:r>
                <a:endParaRPr lang="en-US"/>
              </a:p>
            </c:rich>
          </c:tx>
        </c:title>
        <c:numFmt formatCode="_-* #,##0\ _z_ł_-;\-* #,##0\ _z_ł_-;_-* &quot;-&quot;\ _z_ł_-;_-@_-" sourceLinked="1"/>
        <c:tickLblPos val="nextTo"/>
        <c:crossAx val="72899968"/>
        <c:crosses val="autoZero"/>
        <c:crossBetween val="between"/>
        <c:majorUnit val="5000000"/>
      </c:valAx>
    </c:plotArea>
    <c:legend>
      <c:legendPos val="b"/>
    </c:legend>
    <c:plotVisOnly val="1"/>
    <c:dispBlanksAs val="gap"/>
  </c:chart>
  <c:printSettings>
    <c:headerFooter/>
    <c:pageMargins b="0.74803149606300534" l="0.70866141732284682" r="0.70866141732284682" t="0.74803149606300534" header="0.3149606299212695" footer="0.314960629921269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Re</a:t>
            </a:r>
            <a:r>
              <a:rPr lang="en-US"/>
              <a:t>alizacja wydatków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Arkusz6!$C$1</c:f>
              <c:strCache>
                <c:ptCount val="1"/>
                <c:pt idx="0">
                  <c:v>Plan</c:v>
                </c:pt>
              </c:strCache>
            </c:strRef>
          </c:tx>
          <c:cat>
            <c:strRef>
              <c:f>Arkusz6!$B$2:$B$22</c:f>
              <c:strCache>
                <c:ptCount val="21"/>
                <c:pt idx="0">
                  <c:v>010</c:v>
                </c:pt>
                <c:pt idx="1">
                  <c:v>020</c:v>
                </c:pt>
                <c:pt idx="2">
                  <c:v>400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751</c:v>
                </c:pt>
                <c:pt idx="8">
                  <c:v>752</c:v>
                </c:pt>
                <c:pt idx="9">
                  <c:v>754</c:v>
                </c:pt>
                <c:pt idx="10">
                  <c:v>756</c:v>
                </c:pt>
                <c:pt idx="11">
                  <c:v>757</c:v>
                </c:pt>
                <c:pt idx="12">
                  <c:v>758</c:v>
                </c:pt>
                <c:pt idx="13">
                  <c:v>801</c:v>
                </c:pt>
                <c:pt idx="14">
                  <c:v>851</c:v>
                </c:pt>
                <c:pt idx="15">
                  <c:v>852</c:v>
                </c:pt>
                <c:pt idx="16">
                  <c:v>853</c:v>
                </c:pt>
                <c:pt idx="17">
                  <c:v>854</c:v>
                </c:pt>
                <c:pt idx="18">
                  <c:v>900</c:v>
                </c:pt>
                <c:pt idx="19">
                  <c:v>921</c:v>
                </c:pt>
                <c:pt idx="20">
                  <c:v>926</c:v>
                </c:pt>
              </c:strCache>
            </c:strRef>
          </c:cat>
          <c:val>
            <c:numRef>
              <c:f>Arkusz6!$C$2:$C$22</c:f>
              <c:numCache>
                <c:formatCode>General</c:formatCode>
                <c:ptCount val="21"/>
                <c:pt idx="0">
                  <c:v>792084.35</c:v>
                </c:pt>
                <c:pt idx="1">
                  <c:v>10000</c:v>
                </c:pt>
                <c:pt idx="2">
                  <c:v>1487000</c:v>
                </c:pt>
                <c:pt idx="3">
                  <c:v>19213946</c:v>
                </c:pt>
                <c:pt idx="4">
                  <c:v>3985080</c:v>
                </c:pt>
                <c:pt idx="5">
                  <c:v>595294</c:v>
                </c:pt>
                <c:pt idx="6">
                  <c:v>9925086</c:v>
                </c:pt>
                <c:pt idx="7">
                  <c:v>55413</c:v>
                </c:pt>
                <c:pt idx="8">
                  <c:v>1500</c:v>
                </c:pt>
                <c:pt idx="9">
                  <c:v>2474069</c:v>
                </c:pt>
                <c:pt idx="10">
                  <c:v>185000</c:v>
                </c:pt>
                <c:pt idx="11">
                  <c:v>2650000</c:v>
                </c:pt>
                <c:pt idx="12">
                  <c:v>1248343</c:v>
                </c:pt>
                <c:pt idx="13">
                  <c:v>43368675</c:v>
                </c:pt>
                <c:pt idx="14">
                  <c:v>717455</c:v>
                </c:pt>
                <c:pt idx="15">
                  <c:v>13660269</c:v>
                </c:pt>
                <c:pt idx="16">
                  <c:v>683265.12</c:v>
                </c:pt>
                <c:pt idx="17">
                  <c:v>1947467</c:v>
                </c:pt>
                <c:pt idx="18">
                  <c:v>12163045</c:v>
                </c:pt>
                <c:pt idx="19" formatCode="0">
                  <c:v>5449608</c:v>
                </c:pt>
                <c:pt idx="20">
                  <c:v>1033320</c:v>
                </c:pt>
              </c:numCache>
            </c:numRef>
          </c:val>
        </c:ser>
        <c:ser>
          <c:idx val="1"/>
          <c:order val="1"/>
          <c:tx>
            <c:strRef>
              <c:f>Arkusz6!$D$1</c:f>
              <c:strCache>
                <c:ptCount val="1"/>
                <c:pt idx="0">
                  <c:v>Wykonanie</c:v>
                </c:pt>
              </c:strCache>
            </c:strRef>
          </c:tx>
          <c:cat>
            <c:strRef>
              <c:f>Arkusz6!$B$2:$B$22</c:f>
              <c:strCache>
                <c:ptCount val="21"/>
                <c:pt idx="0">
                  <c:v>010</c:v>
                </c:pt>
                <c:pt idx="1">
                  <c:v>020</c:v>
                </c:pt>
                <c:pt idx="2">
                  <c:v>400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751</c:v>
                </c:pt>
                <c:pt idx="8">
                  <c:v>752</c:v>
                </c:pt>
                <c:pt idx="9">
                  <c:v>754</c:v>
                </c:pt>
                <c:pt idx="10">
                  <c:v>756</c:v>
                </c:pt>
                <c:pt idx="11">
                  <c:v>757</c:v>
                </c:pt>
                <c:pt idx="12">
                  <c:v>758</c:v>
                </c:pt>
                <c:pt idx="13">
                  <c:v>801</c:v>
                </c:pt>
                <c:pt idx="14">
                  <c:v>851</c:v>
                </c:pt>
                <c:pt idx="15">
                  <c:v>852</c:v>
                </c:pt>
                <c:pt idx="16">
                  <c:v>853</c:v>
                </c:pt>
                <c:pt idx="17">
                  <c:v>854</c:v>
                </c:pt>
                <c:pt idx="18">
                  <c:v>900</c:v>
                </c:pt>
                <c:pt idx="19">
                  <c:v>921</c:v>
                </c:pt>
                <c:pt idx="20">
                  <c:v>926</c:v>
                </c:pt>
              </c:strCache>
            </c:strRef>
          </c:cat>
          <c:val>
            <c:numRef>
              <c:f>Arkusz6!$D$2:$D$22</c:f>
              <c:numCache>
                <c:formatCode>General</c:formatCode>
                <c:ptCount val="21"/>
                <c:pt idx="0">
                  <c:v>309018.14</c:v>
                </c:pt>
                <c:pt idx="1">
                  <c:v>152.5</c:v>
                </c:pt>
                <c:pt idx="2">
                  <c:v>483016.66</c:v>
                </c:pt>
                <c:pt idx="3">
                  <c:v>5487740.5700000003</c:v>
                </c:pt>
                <c:pt idx="4">
                  <c:v>1580201.86</c:v>
                </c:pt>
                <c:pt idx="5">
                  <c:v>103605.3</c:v>
                </c:pt>
                <c:pt idx="6">
                  <c:v>4971221.93</c:v>
                </c:pt>
                <c:pt idx="7">
                  <c:v>50626.39</c:v>
                </c:pt>
                <c:pt idx="8">
                  <c:v>1499.5</c:v>
                </c:pt>
                <c:pt idx="9">
                  <c:v>1252930.17</c:v>
                </c:pt>
                <c:pt idx="10">
                  <c:v>92446.05</c:v>
                </c:pt>
                <c:pt idx="11">
                  <c:v>1088706.4099999999</c:v>
                </c:pt>
                <c:pt idx="12">
                  <c:v>481443</c:v>
                </c:pt>
                <c:pt idx="13">
                  <c:v>20367771.43</c:v>
                </c:pt>
                <c:pt idx="14">
                  <c:v>224430.98</c:v>
                </c:pt>
                <c:pt idx="15">
                  <c:v>6238035.1299999999</c:v>
                </c:pt>
                <c:pt idx="16">
                  <c:v>374675.82</c:v>
                </c:pt>
                <c:pt idx="17">
                  <c:v>1084026.01</c:v>
                </c:pt>
                <c:pt idx="18">
                  <c:v>4010335.32</c:v>
                </c:pt>
                <c:pt idx="19">
                  <c:v>2413093.0499999998</c:v>
                </c:pt>
                <c:pt idx="20">
                  <c:v>242991.94</c:v>
                </c:pt>
              </c:numCache>
            </c:numRef>
          </c:val>
        </c:ser>
        <c:axId val="73598080"/>
        <c:axId val="73600000"/>
      </c:barChart>
      <c:catAx>
        <c:axId val="735980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Dział klasyfikacji budżetowej</a:t>
                </a:r>
              </a:p>
            </c:rich>
          </c:tx>
        </c:title>
        <c:numFmt formatCode="General" sourceLinked="0"/>
        <c:majorTickMark val="none"/>
        <c:tickLblPos val="nextTo"/>
        <c:crossAx val="73600000"/>
        <c:crosses val="autoZero"/>
        <c:auto val="1"/>
        <c:lblAlgn val="ctr"/>
        <c:lblOffset val="100"/>
      </c:catAx>
      <c:valAx>
        <c:axId val="73600000"/>
        <c:scaling>
          <c:orientation val="minMax"/>
          <c:max val="45000000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Wartości</a:t>
                </a:r>
              </a:p>
            </c:rich>
          </c:tx>
        </c:title>
        <c:numFmt formatCode="#,##0" sourceLinked="0"/>
        <c:tickLblPos val="nextTo"/>
        <c:txPr>
          <a:bodyPr/>
          <a:lstStyle/>
          <a:p>
            <a:pPr>
              <a:defRPr baseline="0"/>
            </a:pPr>
            <a:endParaRPr lang="pl-PL"/>
          </a:p>
        </c:txPr>
        <c:crossAx val="73598080"/>
        <c:crosses val="autoZero"/>
        <c:crossBetween val="between"/>
        <c:majorUnit val="5000000"/>
      </c:valAx>
    </c:plotArea>
    <c:legend>
      <c:legendPos val="b"/>
    </c:legend>
    <c:plotVisOnly val="1"/>
    <c:dispBlanksAs val="gap"/>
  </c:chart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219074</xdr:colOff>
      <xdr:row>5</xdr:row>
      <xdr:rowOff>95249</xdr:rowOff>
    </xdr:from>
    <xdr:to>
      <xdr:col>16</xdr:col>
      <xdr:colOff>342900</xdr:colOff>
      <xdr:row>29</xdr:row>
      <xdr:rowOff>142874</xdr:rowOff>
    </xdr:to>
    <xdr:graphicFrame macro="">
      <xdr:nvGraphicFramePr>
        <xdr:cNvPr id="6" name="Wykres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4</xdr:row>
      <xdr:rowOff>85725</xdr:rowOff>
    </xdr:from>
    <xdr:to>
      <xdr:col>18</xdr:col>
      <xdr:colOff>104775</xdr:colOff>
      <xdr:row>33</xdr:row>
      <xdr:rowOff>28575</xdr:rowOff>
    </xdr:to>
    <xdr:graphicFrame macro="">
      <xdr:nvGraphicFramePr>
        <xdr:cNvPr id="3" name="Wykres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0"/>
  <sheetViews>
    <sheetView zoomScale="110" zoomScaleNormal="110" zoomScaleSheetLayoutView="100" workbookViewId="0"/>
  </sheetViews>
  <sheetFormatPr defaultRowHeight="12.75"/>
  <cols>
    <col min="1" max="1" width="5.85546875" style="198" bestFit="1" customWidth="1"/>
    <col min="2" max="2" width="37.28515625" customWidth="1"/>
    <col min="3" max="4" width="14.140625" customWidth="1"/>
    <col min="5" max="5" width="15" style="17" customWidth="1"/>
    <col min="6" max="6" width="7.140625" style="240" customWidth="1"/>
  </cols>
  <sheetData>
    <row r="1" spans="1:6">
      <c r="A1" s="56"/>
    </row>
    <row r="2" spans="1:6" ht="15.75">
      <c r="A2" s="382" t="s">
        <v>332</v>
      </c>
      <c r="B2" s="382"/>
      <c r="C2" s="382"/>
      <c r="D2" s="382"/>
      <c r="E2" s="382"/>
      <c r="F2" s="382"/>
    </row>
    <row r="3" spans="1:6" ht="15.75">
      <c r="A3" s="382" t="s">
        <v>333</v>
      </c>
      <c r="B3" s="382"/>
      <c r="C3" s="382"/>
      <c r="D3" s="382"/>
      <c r="E3" s="382"/>
      <c r="F3" s="382"/>
    </row>
    <row r="4" spans="1:6" ht="15.75">
      <c r="A4" s="382" t="s">
        <v>334</v>
      </c>
      <c r="B4" s="382"/>
      <c r="C4" s="382"/>
      <c r="D4" s="382"/>
      <c r="E4" s="382"/>
      <c r="F4" s="382"/>
    </row>
    <row r="5" spans="1:6" ht="15.75">
      <c r="A5" s="199"/>
      <c r="B5" s="182"/>
      <c r="C5" s="182"/>
      <c r="D5" s="182"/>
      <c r="E5" s="182"/>
      <c r="F5" s="241"/>
    </row>
    <row r="6" spans="1:6" ht="15.75">
      <c r="A6" s="199"/>
      <c r="B6" s="68"/>
      <c r="C6" s="135"/>
      <c r="D6" s="68"/>
      <c r="E6" s="68"/>
      <c r="F6" s="241"/>
    </row>
    <row r="7" spans="1:6" ht="15.75">
      <c r="A7" s="56"/>
      <c r="B7" s="55" t="s">
        <v>135</v>
      </c>
      <c r="C7" s="137"/>
    </row>
    <row r="8" spans="1:6" ht="15.75">
      <c r="A8" s="56"/>
      <c r="B8" s="1"/>
      <c r="C8" s="1"/>
      <c r="E8" s="58" t="s">
        <v>133</v>
      </c>
    </row>
    <row r="9" spans="1:6" ht="15.75">
      <c r="A9" s="197"/>
      <c r="B9" s="13"/>
      <c r="C9" s="383" t="s">
        <v>2</v>
      </c>
      <c r="D9" s="384"/>
      <c r="E9" s="27"/>
      <c r="F9" s="242" t="s">
        <v>4</v>
      </c>
    </row>
    <row r="10" spans="1:6" ht="25.5">
      <c r="A10" s="158" t="s">
        <v>1</v>
      </c>
      <c r="B10" s="5" t="s">
        <v>0</v>
      </c>
      <c r="C10" s="85" t="s">
        <v>224</v>
      </c>
      <c r="D10" s="136" t="s">
        <v>227</v>
      </c>
      <c r="E10" s="40" t="s">
        <v>3</v>
      </c>
      <c r="F10" s="243" t="s">
        <v>5</v>
      </c>
    </row>
    <row r="11" spans="1:6" ht="15.75">
      <c r="A11" s="196"/>
      <c r="B11" s="134"/>
      <c r="C11" s="134" t="s">
        <v>225</v>
      </c>
      <c r="D11" s="134" t="s">
        <v>228</v>
      </c>
      <c r="E11" s="40"/>
      <c r="F11" s="244"/>
    </row>
    <row r="12" spans="1:6" ht="15.75">
      <c r="A12" s="6"/>
      <c r="B12" s="8"/>
      <c r="C12" s="112" t="s">
        <v>226</v>
      </c>
      <c r="D12" s="6"/>
      <c r="E12" s="31"/>
      <c r="F12" s="245" t="s">
        <v>229</v>
      </c>
    </row>
    <row r="13" spans="1:6" ht="15.75">
      <c r="A13" s="196">
        <v>1</v>
      </c>
      <c r="B13" s="5">
        <v>2</v>
      </c>
      <c r="C13" s="85">
        <v>3</v>
      </c>
      <c r="D13" s="134">
        <v>4</v>
      </c>
      <c r="E13" s="134">
        <v>5</v>
      </c>
      <c r="F13" s="258">
        <v>6</v>
      </c>
    </row>
    <row r="14" spans="1:6" ht="15.75">
      <c r="A14" s="197"/>
      <c r="B14" s="13"/>
      <c r="C14" s="139"/>
      <c r="D14" s="28"/>
      <c r="E14" s="28"/>
      <c r="F14" s="246"/>
    </row>
    <row r="15" spans="1:6" ht="15.75">
      <c r="A15" s="196" t="s">
        <v>8</v>
      </c>
      <c r="B15" s="9" t="s">
        <v>6</v>
      </c>
      <c r="C15" s="140">
        <f>SUM(C17+C20)</f>
        <v>5000</v>
      </c>
      <c r="D15" s="26">
        <f>SUM(D17+D20)</f>
        <v>33937.440000000002</v>
      </c>
      <c r="E15" s="26">
        <f>SUM(E17+E20)</f>
        <v>33537.440000000002</v>
      </c>
      <c r="F15" s="239">
        <f>E15/D15*100</f>
        <v>98.821360715481191</v>
      </c>
    </row>
    <row r="16" spans="1:6" ht="15.75">
      <c r="A16" s="7"/>
      <c r="B16" s="11" t="s">
        <v>7</v>
      </c>
      <c r="C16" s="141"/>
      <c r="D16" s="138"/>
      <c r="E16" s="26"/>
      <c r="F16" s="247"/>
    </row>
    <row r="17" spans="1:6" ht="15.75">
      <c r="A17" s="7"/>
      <c r="B17" s="60" t="s">
        <v>40</v>
      </c>
      <c r="C17" s="185"/>
      <c r="D17" s="21">
        <f>SUM(D18:D18)</f>
        <v>33437.440000000002</v>
      </c>
      <c r="E17" s="21">
        <f>SUM(E18:E18)</f>
        <v>33437.440000000002</v>
      </c>
      <c r="F17" s="248"/>
    </row>
    <row r="18" spans="1:6" ht="63">
      <c r="A18" s="7"/>
      <c r="B18" s="43" t="s">
        <v>213</v>
      </c>
      <c r="C18" s="142"/>
      <c r="D18" s="21">
        <v>33437.440000000002</v>
      </c>
      <c r="E18" s="21">
        <v>33437.440000000002</v>
      </c>
      <c r="F18" s="248"/>
    </row>
    <row r="19" spans="1:6" ht="15.75">
      <c r="A19" s="7"/>
      <c r="B19" s="43"/>
      <c r="C19" s="142"/>
      <c r="D19" s="21"/>
      <c r="E19" s="21"/>
      <c r="F19" s="247"/>
    </row>
    <row r="20" spans="1:6" ht="15.75">
      <c r="A20" s="7"/>
      <c r="B20" s="11" t="s">
        <v>39</v>
      </c>
      <c r="C20" s="141">
        <f>SUM(C21)</f>
        <v>5000</v>
      </c>
      <c r="D20" s="21">
        <f>SUM(D21:D21)</f>
        <v>500</v>
      </c>
      <c r="E20" s="21">
        <f>SUM(E21:E21)</f>
        <v>100</v>
      </c>
      <c r="F20" s="248"/>
    </row>
    <row r="21" spans="1:6" ht="78.599999999999994" customHeight="1">
      <c r="A21" s="7"/>
      <c r="B21" s="48" t="s">
        <v>237</v>
      </c>
      <c r="C21" s="142">
        <v>5000</v>
      </c>
      <c r="D21" s="21">
        <v>500</v>
      </c>
      <c r="E21" s="21">
        <v>100</v>
      </c>
      <c r="F21" s="248"/>
    </row>
    <row r="22" spans="1:6" ht="15.75">
      <c r="A22" s="37"/>
      <c r="B22" s="44"/>
      <c r="C22" s="143"/>
      <c r="D22" s="41"/>
      <c r="E22" s="41"/>
      <c r="F22" s="249"/>
    </row>
    <row r="23" spans="1:6" ht="15.75">
      <c r="A23" s="57" t="s">
        <v>54</v>
      </c>
      <c r="B23" s="9" t="s">
        <v>53</v>
      </c>
      <c r="C23" s="140">
        <f>SUM(C26+C29)</f>
        <v>2000</v>
      </c>
      <c r="D23" s="26">
        <f>SUM(D26+D29)</f>
        <v>2210</v>
      </c>
      <c r="E23" s="26">
        <f>SUM(E26+E29)</f>
        <v>2400.81</v>
      </c>
      <c r="F23" s="259">
        <f>E23/D23*100</f>
        <v>108.63393665158372</v>
      </c>
    </row>
    <row r="24" spans="1:6" ht="15.75">
      <c r="A24" s="7"/>
      <c r="B24" s="11" t="s">
        <v>7</v>
      </c>
      <c r="C24" s="141"/>
      <c r="D24" s="21"/>
      <c r="E24" s="21"/>
      <c r="F24" s="239"/>
    </row>
    <row r="25" spans="1:6" ht="15.75">
      <c r="A25" s="7"/>
      <c r="B25" s="11"/>
      <c r="C25" s="141"/>
      <c r="D25" s="21"/>
      <c r="E25" s="21"/>
      <c r="F25" s="239"/>
    </row>
    <row r="26" spans="1:6" ht="15.75">
      <c r="A26" s="7"/>
      <c r="B26" s="60" t="s">
        <v>40</v>
      </c>
      <c r="C26" s="141">
        <f>SUM(C27)</f>
        <v>1000</v>
      </c>
      <c r="D26" s="21">
        <f>SUM(D27)</f>
        <v>1630</v>
      </c>
      <c r="E26" s="21">
        <f>SUM(E27)</f>
        <v>1823.03</v>
      </c>
      <c r="F26" s="248"/>
    </row>
    <row r="27" spans="1:6" ht="110.25">
      <c r="A27" s="7"/>
      <c r="B27" s="43" t="s">
        <v>42</v>
      </c>
      <c r="C27" s="142">
        <v>1000</v>
      </c>
      <c r="D27" s="21">
        <v>1630</v>
      </c>
      <c r="E27" s="21">
        <v>1823.03</v>
      </c>
      <c r="F27" s="239"/>
    </row>
    <row r="28" spans="1:6" ht="15.75">
      <c r="A28" s="4"/>
      <c r="B28" s="43"/>
      <c r="C28" s="142"/>
      <c r="D28" s="21"/>
      <c r="E28" s="50"/>
      <c r="F28" s="239"/>
    </row>
    <row r="29" spans="1:6" ht="15.75">
      <c r="A29" s="4"/>
      <c r="B29" s="11" t="s">
        <v>39</v>
      </c>
      <c r="C29" s="142">
        <f>SUM(C30)</f>
        <v>1000</v>
      </c>
      <c r="D29" s="21">
        <f>SUM(D30)</f>
        <v>580</v>
      </c>
      <c r="E29" s="50">
        <f>SUM(E30)</f>
        <v>577.78</v>
      </c>
      <c r="F29" s="248"/>
    </row>
    <row r="30" spans="1:6" ht="31.5">
      <c r="A30" s="7"/>
      <c r="B30" s="43" t="s">
        <v>238</v>
      </c>
      <c r="C30" s="142">
        <v>1000</v>
      </c>
      <c r="D30" s="21">
        <v>580</v>
      </c>
      <c r="E30" s="21">
        <v>577.78</v>
      </c>
      <c r="F30" s="239"/>
    </row>
    <row r="31" spans="1:6" ht="15.75">
      <c r="A31" s="69"/>
      <c r="B31" s="9"/>
      <c r="C31" s="118"/>
      <c r="D31" s="26"/>
      <c r="E31" s="51"/>
      <c r="F31" s="247"/>
    </row>
    <row r="32" spans="1:6" ht="15.75">
      <c r="A32" s="368"/>
      <c r="B32" s="23"/>
      <c r="C32" s="372"/>
      <c r="D32" s="29"/>
      <c r="E32" s="52"/>
      <c r="F32" s="362"/>
    </row>
    <row r="33" spans="1:6" ht="15.75">
      <c r="A33" s="369"/>
      <c r="B33" s="13"/>
      <c r="C33" s="139"/>
      <c r="D33" s="28"/>
      <c r="E33" s="53"/>
      <c r="F33" s="246"/>
    </row>
    <row r="34" spans="1:6" ht="15.75">
      <c r="A34" s="370" t="s">
        <v>11</v>
      </c>
      <c r="B34" s="9" t="s">
        <v>10</v>
      </c>
      <c r="C34" s="118">
        <f>SUM(C36+C41)</f>
        <v>2478670</v>
      </c>
      <c r="D34" s="26">
        <f>SUM(D36+D41)</f>
        <v>508228</v>
      </c>
      <c r="E34" s="26">
        <f>SUM(E36+E41)</f>
        <v>397645.01</v>
      </c>
      <c r="F34" s="239">
        <f>E34/D34*100</f>
        <v>78.241460525590881</v>
      </c>
    </row>
    <row r="35" spans="1:6" ht="15.75">
      <c r="A35" s="7"/>
      <c r="B35" s="11" t="s">
        <v>7</v>
      </c>
      <c r="C35" s="122"/>
      <c r="D35" s="21"/>
      <c r="E35" s="26"/>
      <c r="F35" s="252"/>
    </row>
    <row r="36" spans="1:6" ht="15.75">
      <c r="A36" s="7"/>
      <c r="B36" s="11" t="s">
        <v>40</v>
      </c>
      <c r="C36" s="141">
        <f>SUM(C37:C39)</f>
        <v>400000</v>
      </c>
      <c r="D36" s="21">
        <f>SUM(D37:D39)</f>
        <v>286044</v>
      </c>
      <c r="E36" s="21">
        <f>SUM(E37:E39)</f>
        <v>175601</v>
      </c>
      <c r="F36" s="248"/>
    </row>
    <row r="37" spans="1:6" ht="78.75">
      <c r="A37" s="7"/>
      <c r="B37" s="43" t="s">
        <v>255</v>
      </c>
      <c r="C37" s="142">
        <v>400000</v>
      </c>
      <c r="D37" s="21">
        <v>190443</v>
      </c>
      <c r="E37" s="21">
        <v>80000</v>
      </c>
      <c r="F37" s="248"/>
    </row>
    <row r="38" spans="1:6" ht="15.75">
      <c r="A38" s="7"/>
      <c r="B38" s="43"/>
      <c r="C38" s="142"/>
      <c r="D38" s="21"/>
      <c r="E38" s="21"/>
      <c r="F38" s="248"/>
    </row>
    <row r="39" spans="1:6" ht="63">
      <c r="A39" s="7"/>
      <c r="B39" s="43" t="s">
        <v>355</v>
      </c>
      <c r="C39" s="142"/>
      <c r="D39" s="21">
        <v>95601</v>
      </c>
      <c r="E39" s="21">
        <v>95601</v>
      </c>
      <c r="F39" s="248"/>
    </row>
    <row r="40" spans="1:6" ht="15.75">
      <c r="A40" s="7"/>
      <c r="B40" s="11"/>
      <c r="C40" s="141"/>
      <c r="D40" s="21"/>
      <c r="E40" s="21"/>
      <c r="F40" s="252"/>
    </row>
    <row r="41" spans="1:6" ht="15.75">
      <c r="A41" s="7"/>
      <c r="B41" s="45" t="s">
        <v>39</v>
      </c>
      <c r="C41" s="145">
        <f>SUM(C42:C46)</f>
        <v>2078670</v>
      </c>
      <c r="D41" s="21">
        <f>SUM(D42:D46)</f>
        <v>222184</v>
      </c>
      <c r="E41" s="21">
        <f>SUM(E42:E46)</f>
        <v>222044.01</v>
      </c>
      <c r="F41" s="248"/>
    </row>
    <row r="42" spans="1:6" ht="94.5">
      <c r="A42" s="7"/>
      <c r="B42" s="89" t="s">
        <v>257</v>
      </c>
      <c r="C42" s="156">
        <v>2078670</v>
      </c>
      <c r="D42" s="21">
        <v>0</v>
      </c>
      <c r="E42" s="21">
        <v>0</v>
      </c>
      <c r="F42" s="248"/>
    </row>
    <row r="43" spans="1:6" ht="15.75">
      <c r="A43" s="4"/>
      <c r="B43" s="43"/>
      <c r="C43" s="142"/>
      <c r="D43" s="21"/>
      <c r="E43" s="50"/>
      <c r="F43" s="248"/>
    </row>
    <row r="44" spans="1:6" ht="78.75">
      <c r="A44" s="4"/>
      <c r="B44" s="43" t="s">
        <v>236</v>
      </c>
      <c r="C44" s="142"/>
      <c r="D44" s="21">
        <v>30600</v>
      </c>
      <c r="E44" s="50">
        <v>30600</v>
      </c>
      <c r="F44" s="248"/>
    </row>
    <row r="45" spans="1:6" ht="15.75">
      <c r="A45" s="4"/>
      <c r="B45" s="43"/>
      <c r="C45" s="142"/>
      <c r="D45" s="21"/>
      <c r="E45" s="50"/>
      <c r="F45" s="248"/>
    </row>
    <row r="46" spans="1:6" ht="78.75">
      <c r="A46" s="63"/>
      <c r="B46" s="48" t="s">
        <v>284</v>
      </c>
      <c r="C46" s="147"/>
      <c r="D46" s="30">
        <v>191584</v>
      </c>
      <c r="E46" s="54">
        <v>191444.01</v>
      </c>
      <c r="F46" s="253"/>
    </row>
    <row r="47" spans="1:6" ht="15.75">
      <c r="A47" s="7"/>
      <c r="B47" s="43"/>
      <c r="C47" s="142"/>
      <c r="D47" s="21"/>
      <c r="E47" s="21"/>
      <c r="F47" s="248"/>
    </row>
    <row r="48" spans="1:6" ht="15.75">
      <c r="A48" s="196">
        <v>630</v>
      </c>
      <c r="B48" s="88" t="s">
        <v>259</v>
      </c>
      <c r="C48" s="26">
        <f>SUM(C50)</f>
        <v>1200000</v>
      </c>
      <c r="D48" s="26">
        <f>SUM(D50)</f>
        <v>0</v>
      </c>
      <c r="E48" s="21">
        <v>0</v>
      </c>
      <c r="F48" s="239"/>
    </row>
    <row r="49" spans="1:6" ht="15.75">
      <c r="A49" s="7"/>
      <c r="B49" s="11" t="s">
        <v>7</v>
      </c>
      <c r="C49" s="142"/>
      <c r="D49" s="21"/>
      <c r="E49" s="21"/>
      <c r="F49" s="248"/>
    </row>
    <row r="50" spans="1:6" ht="15.75">
      <c r="A50" s="7"/>
      <c r="B50" s="45" t="s">
        <v>39</v>
      </c>
      <c r="C50" s="21">
        <f>SUM(C51)</f>
        <v>1200000</v>
      </c>
      <c r="D50" s="21">
        <f>SUM(D51)</f>
        <v>0</v>
      </c>
      <c r="E50" s="21">
        <v>0</v>
      </c>
      <c r="F50" s="248"/>
    </row>
    <row r="51" spans="1:6" ht="94.5">
      <c r="A51" s="7"/>
      <c r="B51" s="89" t="s">
        <v>257</v>
      </c>
      <c r="C51" s="142">
        <v>1200000</v>
      </c>
      <c r="D51" s="21">
        <v>0</v>
      </c>
      <c r="E51" s="21">
        <v>0</v>
      </c>
      <c r="F51" s="248"/>
    </row>
    <row r="52" spans="1:6" ht="15.75">
      <c r="A52" s="7"/>
      <c r="B52" s="89"/>
      <c r="C52" s="210"/>
      <c r="D52" s="21"/>
      <c r="E52" s="21"/>
      <c r="F52" s="248"/>
    </row>
    <row r="53" spans="1:6" ht="15.75">
      <c r="A53" s="371"/>
      <c r="B53" s="23"/>
      <c r="C53" s="361"/>
      <c r="D53" s="29"/>
      <c r="E53" s="29"/>
      <c r="F53" s="362"/>
    </row>
    <row r="54" spans="1:6" ht="35.25" customHeight="1">
      <c r="A54" s="369" t="s">
        <v>13</v>
      </c>
      <c r="B54" s="13" t="s">
        <v>12</v>
      </c>
      <c r="C54" s="350">
        <f>SUM(C57+C66)</f>
        <v>13895000</v>
      </c>
      <c r="D54" s="350">
        <f>SUM(D57+D66)</f>
        <v>11093905</v>
      </c>
      <c r="E54" s="350">
        <f>SUM(E57+E66)</f>
        <v>11016424.02</v>
      </c>
      <c r="F54" s="249">
        <f>E54/D54*100</f>
        <v>99.301589656662827</v>
      </c>
    </row>
    <row r="55" spans="1:6" ht="15.75">
      <c r="A55" s="7"/>
      <c r="B55" s="11" t="s">
        <v>7</v>
      </c>
      <c r="C55" s="141"/>
      <c r="D55" s="21"/>
      <c r="E55" s="26"/>
      <c r="F55" s="247"/>
    </row>
    <row r="56" spans="1:6" ht="15.75">
      <c r="A56" s="7"/>
      <c r="B56" s="11"/>
      <c r="C56" s="141"/>
      <c r="D56" s="21"/>
      <c r="E56" s="26"/>
      <c r="F56" s="247"/>
    </row>
    <row r="57" spans="1:6" ht="15.75">
      <c r="A57" s="7"/>
      <c r="B57" s="11" t="s">
        <v>40</v>
      </c>
      <c r="C57" s="122">
        <f>SUM(C58+C60+C62+C64)</f>
        <v>4375000</v>
      </c>
      <c r="D57" s="21">
        <f>SUM(D58+D60+D62+D64)</f>
        <v>4357600</v>
      </c>
      <c r="E57" s="21">
        <f>SUM(E58+E60+E62+E64)</f>
        <v>4377669.92</v>
      </c>
      <c r="F57" s="248"/>
    </row>
    <row r="58" spans="1:6" ht="15.75">
      <c r="A58" s="7"/>
      <c r="B58" s="43" t="s">
        <v>41</v>
      </c>
      <c r="C58" s="142">
        <v>5000</v>
      </c>
      <c r="D58" s="21">
        <v>12600</v>
      </c>
      <c r="E58" s="21">
        <v>12915</v>
      </c>
      <c r="F58" s="248"/>
    </row>
    <row r="59" spans="1:6" ht="15.75">
      <c r="A59" s="7"/>
      <c r="B59" s="43"/>
      <c r="C59" s="142"/>
      <c r="D59" s="34"/>
      <c r="E59" s="21"/>
      <c r="F59" s="247"/>
    </row>
    <row r="60" spans="1:6" ht="47.25">
      <c r="A60" s="7"/>
      <c r="B60" s="43" t="s">
        <v>335</v>
      </c>
      <c r="C60" s="142">
        <v>320000</v>
      </c>
      <c r="D60" s="21">
        <v>275000</v>
      </c>
      <c r="E60" s="21">
        <v>269586.58</v>
      </c>
      <c r="F60" s="248"/>
    </row>
    <row r="61" spans="1:6" ht="15.75">
      <c r="A61" s="7"/>
      <c r="B61" s="11"/>
      <c r="C61" s="141"/>
      <c r="D61" s="21"/>
      <c r="E61" s="21"/>
      <c r="F61" s="252"/>
    </row>
    <row r="62" spans="1:6" ht="47.25">
      <c r="A62" s="7"/>
      <c r="B62" s="43" t="s">
        <v>137</v>
      </c>
      <c r="C62" s="142">
        <v>1350000</v>
      </c>
      <c r="D62" s="21">
        <v>900000</v>
      </c>
      <c r="E62" s="21">
        <v>900000</v>
      </c>
      <c r="F62" s="248"/>
    </row>
    <row r="63" spans="1:6" ht="15.75">
      <c r="A63" s="7"/>
      <c r="B63" s="11"/>
      <c r="C63" s="141"/>
      <c r="D63" s="21"/>
      <c r="E63" s="21"/>
      <c r="F63" s="252"/>
    </row>
    <row r="64" spans="1:6" ht="110.25">
      <c r="A64" s="7"/>
      <c r="B64" s="59" t="s">
        <v>42</v>
      </c>
      <c r="C64" s="142">
        <v>2700000</v>
      </c>
      <c r="D64" s="21">
        <v>3170000</v>
      </c>
      <c r="E64" s="21">
        <v>3195168.34</v>
      </c>
      <c r="F64" s="248"/>
    </row>
    <row r="65" spans="1:6" ht="15.75">
      <c r="A65" s="7"/>
      <c r="B65" s="46"/>
      <c r="C65" s="148"/>
      <c r="D65" s="21"/>
      <c r="E65" s="21"/>
      <c r="F65" s="252"/>
    </row>
    <row r="66" spans="1:6" ht="15.75">
      <c r="A66" s="7"/>
      <c r="B66" s="11" t="s">
        <v>39</v>
      </c>
      <c r="C66" s="141">
        <f>SUM(C67:C70)</f>
        <v>9520000</v>
      </c>
      <c r="D66" s="21">
        <f>SUM(D67:D72)</f>
        <v>6736305</v>
      </c>
      <c r="E66" s="21">
        <f>SUM(E67:E72)</f>
        <v>6638754.0999999996</v>
      </c>
      <c r="F66" s="248"/>
    </row>
    <row r="67" spans="1:6" ht="63">
      <c r="A67" s="7"/>
      <c r="B67" s="43" t="s">
        <v>43</v>
      </c>
      <c r="C67" s="142">
        <v>20000</v>
      </c>
      <c r="D67" s="21">
        <v>18000</v>
      </c>
      <c r="E67" s="21">
        <v>16475</v>
      </c>
      <c r="F67" s="248"/>
    </row>
    <row r="68" spans="1:6" ht="15.75">
      <c r="A68" s="7"/>
      <c r="B68" s="11"/>
      <c r="C68" s="141"/>
      <c r="D68" s="21"/>
      <c r="E68" s="21"/>
      <c r="F68" s="252"/>
    </row>
    <row r="69" spans="1:6" ht="47.25">
      <c r="A69" s="7"/>
      <c r="B69" s="43" t="s">
        <v>336</v>
      </c>
      <c r="C69" s="142">
        <v>9500000</v>
      </c>
      <c r="D69" s="21">
        <v>6718000</v>
      </c>
      <c r="E69" s="21">
        <v>6621974.0999999996</v>
      </c>
      <c r="F69" s="248"/>
    </row>
    <row r="70" spans="1:6" ht="15.75" hidden="1">
      <c r="A70" s="6"/>
      <c r="B70" s="12"/>
      <c r="C70" s="149"/>
      <c r="D70" s="30"/>
      <c r="E70" s="30"/>
      <c r="F70" s="253"/>
    </row>
    <row r="71" spans="1:6" ht="15.75">
      <c r="A71" s="7"/>
      <c r="B71" s="11"/>
      <c r="C71" s="141"/>
      <c r="D71" s="21"/>
      <c r="E71" s="21"/>
      <c r="F71" s="248"/>
    </row>
    <row r="72" spans="1:6" ht="31.5">
      <c r="A72" s="7"/>
      <c r="B72" s="43" t="s">
        <v>285</v>
      </c>
      <c r="C72" s="141"/>
      <c r="D72" s="21">
        <v>305</v>
      </c>
      <c r="E72" s="21">
        <v>305</v>
      </c>
      <c r="F72" s="248"/>
    </row>
    <row r="73" spans="1:6" ht="15.75">
      <c r="A73" s="272"/>
      <c r="B73" s="9"/>
      <c r="C73" s="140"/>
      <c r="D73" s="26"/>
      <c r="E73" s="26"/>
      <c r="F73" s="247"/>
    </row>
    <row r="74" spans="1:6" ht="15.75">
      <c r="A74" s="369"/>
      <c r="B74" s="13"/>
      <c r="C74" s="139"/>
      <c r="D74" s="28"/>
      <c r="E74" s="28"/>
      <c r="F74" s="246"/>
    </row>
    <row r="75" spans="1:6" ht="15.75">
      <c r="A75" s="370" t="s">
        <v>15</v>
      </c>
      <c r="B75" s="9" t="s">
        <v>14</v>
      </c>
      <c r="C75" s="118">
        <f>SUM(C78)</f>
        <v>120000</v>
      </c>
      <c r="D75" s="26">
        <f>SUM(D78)</f>
        <v>175694</v>
      </c>
      <c r="E75" s="26">
        <f>SUM(E78)</f>
        <v>189726.67</v>
      </c>
      <c r="F75" s="259">
        <f>E75/D75*100</f>
        <v>107.9869944335037</v>
      </c>
    </row>
    <row r="76" spans="1:6" ht="15.75">
      <c r="A76" s="370"/>
      <c r="B76" s="9"/>
      <c r="C76" s="118"/>
      <c r="D76" s="26"/>
      <c r="E76" s="26"/>
      <c r="F76" s="259"/>
    </row>
    <row r="77" spans="1:6" ht="15.75">
      <c r="A77" s="7"/>
      <c r="B77" s="11" t="s">
        <v>7</v>
      </c>
      <c r="C77" s="122"/>
      <c r="D77" s="21"/>
      <c r="E77" s="21"/>
      <c r="F77" s="252"/>
    </row>
    <row r="78" spans="1:6" ht="15.75">
      <c r="A78" s="7"/>
      <c r="B78" s="11" t="s">
        <v>40</v>
      </c>
      <c r="C78" s="146">
        <f>SUM(C79:C81)</f>
        <v>120000</v>
      </c>
      <c r="D78" s="21">
        <f>SUM(D79:D81)</f>
        <v>175694</v>
      </c>
      <c r="E78" s="16">
        <f>SUM(E79:E81)</f>
        <v>189726.67</v>
      </c>
      <c r="F78" s="248"/>
    </row>
    <row r="79" spans="1:6" ht="15.75">
      <c r="A79" s="7"/>
      <c r="B79" s="70" t="s">
        <v>138</v>
      </c>
      <c r="C79" s="150">
        <v>120000</v>
      </c>
      <c r="D79" s="21">
        <v>170000</v>
      </c>
      <c r="E79" s="50">
        <v>184033</v>
      </c>
      <c r="F79" s="252"/>
    </row>
    <row r="80" spans="1:6" ht="15.75">
      <c r="A80" s="6"/>
      <c r="B80" s="48"/>
      <c r="C80" s="147"/>
      <c r="D80" s="30"/>
      <c r="E80" s="54"/>
      <c r="F80" s="250"/>
    </row>
    <row r="81" spans="1:6" ht="63">
      <c r="A81" s="37"/>
      <c r="B81" s="44" t="s">
        <v>254</v>
      </c>
      <c r="C81" s="143"/>
      <c r="D81" s="41">
        <v>5694</v>
      </c>
      <c r="E81" s="61">
        <v>5693.67</v>
      </c>
      <c r="F81" s="294"/>
    </row>
    <row r="82" spans="1:6" ht="15.75">
      <c r="A82" s="6"/>
      <c r="B82" s="48"/>
      <c r="C82" s="147"/>
      <c r="D82" s="30"/>
      <c r="E82" s="54"/>
      <c r="F82" s="250"/>
    </row>
    <row r="83" spans="1:6" ht="15.75">
      <c r="A83" s="197"/>
      <c r="B83" s="13"/>
      <c r="C83" s="139"/>
      <c r="D83" s="28"/>
      <c r="E83" s="28"/>
      <c r="F83" s="254"/>
    </row>
    <row r="84" spans="1:6" ht="22.5" customHeight="1">
      <c r="A84" s="196" t="s">
        <v>17</v>
      </c>
      <c r="B84" s="9" t="s">
        <v>16</v>
      </c>
      <c r="C84" s="140">
        <f>SUM(C86)</f>
        <v>210825</v>
      </c>
      <c r="D84" s="26">
        <f>SUM(D86)</f>
        <v>251857</v>
      </c>
      <c r="E84" s="26">
        <f>SUM(E86)</f>
        <v>251944.95</v>
      </c>
      <c r="F84" s="259">
        <f>E84/D84*100</f>
        <v>100.03492060971107</v>
      </c>
    </row>
    <row r="85" spans="1:6" ht="15.75">
      <c r="A85" s="7"/>
      <c r="B85" s="11" t="s">
        <v>7</v>
      </c>
      <c r="C85" s="141"/>
      <c r="D85" s="21"/>
      <c r="E85" s="26"/>
      <c r="F85" s="247"/>
    </row>
    <row r="86" spans="1:6" ht="15.75">
      <c r="A86" s="7"/>
      <c r="B86" s="45" t="s">
        <v>40</v>
      </c>
      <c r="C86" s="375">
        <f>SUM(C87:C96)</f>
        <v>210825</v>
      </c>
      <c r="D86" s="21">
        <f>SUM(D87:D96)</f>
        <v>251857</v>
      </c>
      <c r="E86" s="21">
        <f>SUM(E87:E96)</f>
        <v>251944.95</v>
      </c>
      <c r="F86" s="248"/>
    </row>
    <row r="87" spans="1:6" ht="15.75">
      <c r="A87" s="7"/>
      <c r="B87" s="43" t="s">
        <v>139</v>
      </c>
      <c r="C87" s="142">
        <v>7000</v>
      </c>
      <c r="D87" s="21">
        <v>6500</v>
      </c>
      <c r="E87" s="21">
        <v>6576.81</v>
      </c>
      <c r="F87" s="248"/>
    </row>
    <row r="88" spans="1:6" ht="31.5">
      <c r="A88" s="7"/>
      <c r="B88" s="11" t="s">
        <v>258</v>
      </c>
      <c r="C88" s="141"/>
      <c r="D88" s="21"/>
      <c r="E88" s="21"/>
      <c r="F88" s="252"/>
    </row>
    <row r="89" spans="1:6" ht="15.75">
      <c r="A89" s="7"/>
      <c r="B89" s="11"/>
      <c r="C89" s="141"/>
      <c r="D89" s="21"/>
      <c r="E89" s="21"/>
      <c r="F89" s="252"/>
    </row>
    <row r="90" spans="1:6" ht="15.75">
      <c r="A90" s="7"/>
      <c r="B90" s="43" t="s">
        <v>140</v>
      </c>
      <c r="C90" s="142">
        <v>1000</v>
      </c>
      <c r="D90" s="21">
        <v>100</v>
      </c>
      <c r="E90" s="21">
        <v>87.41</v>
      </c>
      <c r="F90" s="248"/>
    </row>
    <row r="91" spans="1:6" ht="15.75">
      <c r="A91" s="7"/>
      <c r="B91" s="14"/>
      <c r="C91" s="151"/>
      <c r="D91" s="21"/>
      <c r="E91" s="21"/>
      <c r="F91" s="252"/>
    </row>
    <row r="92" spans="1:6" ht="15.75">
      <c r="A92" s="7"/>
      <c r="B92" s="43" t="s">
        <v>154</v>
      </c>
      <c r="C92" s="142">
        <v>1000</v>
      </c>
      <c r="D92" s="21">
        <v>40600</v>
      </c>
      <c r="E92" s="21">
        <v>40643.129999999997</v>
      </c>
      <c r="F92" s="248"/>
    </row>
    <row r="93" spans="1:6" ht="15.75">
      <c r="A93" s="7"/>
      <c r="B93" s="11"/>
      <c r="C93" s="141"/>
      <c r="D93" s="21"/>
      <c r="E93" s="21"/>
      <c r="F93" s="252"/>
    </row>
    <row r="94" spans="1:6" ht="78.75">
      <c r="A94" s="7"/>
      <c r="B94" s="43" t="s">
        <v>199</v>
      </c>
      <c r="C94" s="142">
        <v>201725</v>
      </c>
      <c r="D94" s="21">
        <v>204557</v>
      </c>
      <c r="E94" s="21">
        <v>204557</v>
      </c>
      <c r="F94" s="248"/>
    </row>
    <row r="95" spans="1:6" ht="19.5" customHeight="1">
      <c r="A95" s="7"/>
      <c r="B95" s="43"/>
      <c r="C95" s="142"/>
      <c r="D95" s="21"/>
      <c r="E95" s="21"/>
      <c r="F95" s="248"/>
    </row>
    <row r="96" spans="1:6" ht="63">
      <c r="A96" s="7"/>
      <c r="B96" s="43" t="s">
        <v>217</v>
      </c>
      <c r="C96" s="142">
        <v>100</v>
      </c>
      <c r="D96" s="21">
        <v>100</v>
      </c>
      <c r="E96" s="21">
        <v>80.599999999999994</v>
      </c>
      <c r="F96" s="248"/>
    </row>
    <row r="97" spans="1:6" ht="15.75">
      <c r="A97" s="13"/>
      <c r="B97" s="13"/>
      <c r="C97" s="139"/>
      <c r="D97" s="33"/>
      <c r="E97" s="33"/>
      <c r="F97" s="254"/>
    </row>
    <row r="98" spans="1:6" ht="78.75">
      <c r="A98" s="196" t="s">
        <v>19</v>
      </c>
      <c r="B98" s="9" t="s">
        <v>18</v>
      </c>
      <c r="C98" s="140">
        <f>SUM(C101)</f>
        <v>6300</v>
      </c>
      <c r="D98" s="26">
        <f>SUM(D101)</f>
        <v>6300</v>
      </c>
      <c r="E98" s="26">
        <f>SUM(E101)</f>
        <v>6299.6</v>
      </c>
      <c r="F98" s="239">
        <f>E98/D98*100</f>
        <v>99.993650793650801</v>
      </c>
    </row>
    <row r="99" spans="1:6" ht="15.75">
      <c r="A99" s="370"/>
      <c r="B99" s="9"/>
      <c r="C99" s="140"/>
      <c r="D99" s="26"/>
      <c r="E99" s="26"/>
      <c r="F99" s="239"/>
    </row>
    <row r="100" spans="1:6" ht="15.75">
      <c r="A100" s="7"/>
      <c r="B100" s="11" t="s">
        <v>7</v>
      </c>
      <c r="C100" s="141"/>
      <c r="D100" s="21"/>
      <c r="E100" s="26"/>
      <c r="F100" s="252"/>
    </row>
    <row r="101" spans="1:6" ht="15.75">
      <c r="A101" s="7"/>
      <c r="B101" s="60" t="s">
        <v>40</v>
      </c>
      <c r="C101" s="141">
        <f>SUM(C102)</f>
        <v>6300</v>
      </c>
      <c r="D101" s="21">
        <f>SUM(D102)</f>
        <v>6300</v>
      </c>
      <c r="E101" s="21">
        <f>SUM(E102)</f>
        <v>6299.6</v>
      </c>
      <c r="F101" s="248"/>
    </row>
    <row r="102" spans="1:6" ht="110.25">
      <c r="A102" s="7"/>
      <c r="B102" s="43" t="s">
        <v>200</v>
      </c>
      <c r="C102" s="210">
        <v>6300</v>
      </c>
      <c r="D102" s="21">
        <v>6300</v>
      </c>
      <c r="E102" s="21">
        <v>6299.6</v>
      </c>
      <c r="F102" s="248"/>
    </row>
    <row r="103" spans="1:6" ht="15.75">
      <c r="A103" s="7"/>
      <c r="B103" s="43"/>
      <c r="C103" s="210"/>
      <c r="D103" s="21"/>
      <c r="E103" s="21"/>
      <c r="F103" s="248"/>
    </row>
    <row r="104" spans="1:6" ht="15.75">
      <c r="A104" s="23"/>
      <c r="B104" s="23"/>
      <c r="C104" s="372"/>
      <c r="D104" s="376"/>
      <c r="E104" s="376"/>
      <c r="F104" s="377"/>
    </row>
    <row r="105" spans="1:6" ht="54.75" customHeight="1">
      <c r="A105" s="369" t="s">
        <v>24</v>
      </c>
      <c r="B105" s="13" t="s">
        <v>22</v>
      </c>
      <c r="C105" s="139">
        <f>SUM(C107)</f>
        <v>40500</v>
      </c>
      <c r="D105" s="28">
        <f>SUM(D107+D113)</f>
        <v>72500</v>
      </c>
      <c r="E105" s="28">
        <f>SUM(E107+E113)</f>
        <v>72032.91</v>
      </c>
      <c r="F105" s="249">
        <f>E105/D105*100</f>
        <v>99.355737931034483</v>
      </c>
    </row>
    <row r="106" spans="1:6" ht="15.75">
      <c r="A106" s="4"/>
      <c r="B106" s="3" t="s">
        <v>7</v>
      </c>
      <c r="C106" s="146"/>
      <c r="D106" s="34"/>
      <c r="E106" s="51"/>
      <c r="F106" s="255"/>
    </row>
    <row r="107" spans="1:6" ht="15.75">
      <c r="A107" s="7"/>
      <c r="B107" s="11" t="s">
        <v>40</v>
      </c>
      <c r="C107" s="141">
        <f>SUM(C108+C111)</f>
        <v>40500</v>
      </c>
      <c r="D107" s="21">
        <f>SUM(D108+D111)</f>
        <v>32500</v>
      </c>
      <c r="E107" s="21">
        <f>SUM(E108+E111)</f>
        <v>32032.91</v>
      </c>
      <c r="F107" s="248"/>
    </row>
    <row r="108" spans="1:6" ht="31.5">
      <c r="A108" s="7"/>
      <c r="B108" s="43" t="s">
        <v>201</v>
      </c>
      <c r="C108" s="142">
        <v>40000</v>
      </c>
      <c r="D108" s="21">
        <v>32000</v>
      </c>
      <c r="E108" s="21">
        <v>31532.91</v>
      </c>
      <c r="F108" s="248"/>
    </row>
    <row r="109" spans="1:6" ht="31.5">
      <c r="A109" s="7"/>
      <c r="B109" s="75" t="s">
        <v>163</v>
      </c>
      <c r="C109" s="152"/>
      <c r="D109" s="21"/>
      <c r="E109" s="21"/>
      <c r="F109" s="248"/>
    </row>
    <row r="110" spans="1:6" ht="12.75" customHeight="1">
      <c r="A110" s="7"/>
      <c r="B110" s="11" t="s">
        <v>23</v>
      </c>
      <c r="C110" s="122"/>
      <c r="D110" s="34"/>
      <c r="E110" s="21"/>
      <c r="F110" s="252"/>
    </row>
    <row r="111" spans="1:6" ht="94.5">
      <c r="A111" s="7"/>
      <c r="B111" s="43" t="s">
        <v>202</v>
      </c>
      <c r="C111" s="142">
        <v>500</v>
      </c>
      <c r="D111" s="210">
        <v>500</v>
      </c>
      <c r="E111" s="21">
        <v>500</v>
      </c>
      <c r="F111" s="248"/>
    </row>
    <row r="112" spans="1:6" ht="15.75">
      <c r="A112" s="7"/>
      <c r="B112" s="43"/>
      <c r="C112" s="142"/>
      <c r="D112" s="21"/>
      <c r="E112" s="21"/>
      <c r="F112" s="248"/>
    </row>
    <row r="113" spans="1:6" ht="15.75">
      <c r="A113" s="7"/>
      <c r="B113" s="43" t="s">
        <v>39</v>
      </c>
      <c r="C113" s="142"/>
      <c r="D113" s="21">
        <f>SUM(D114)</f>
        <v>40000</v>
      </c>
      <c r="E113" s="21">
        <f>SUM(E114)</f>
        <v>40000</v>
      </c>
      <c r="F113" s="248"/>
    </row>
    <row r="114" spans="1:6" ht="94.5">
      <c r="A114" s="7"/>
      <c r="B114" s="43" t="s">
        <v>356</v>
      </c>
      <c r="C114" s="142"/>
      <c r="D114" s="21">
        <v>40000</v>
      </c>
      <c r="E114" s="21">
        <v>40000</v>
      </c>
      <c r="F114" s="248"/>
    </row>
    <row r="115" spans="1:6" ht="15.75">
      <c r="A115" s="6"/>
      <c r="B115" s="48"/>
      <c r="C115" s="356"/>
      <c r="D115" s="21"/>
      <c r="E115" s="30"/>
      <c r="F115" s="253"/>
    </row>
    <row r="116" spans="1:6" ht="15.75">
      <c r="A116" s="13"/>
      <c r="B116" s="13"/>
      <c r="C116" s="139"/>
      <c r="D116" s="33"/>
      <c r="E116" s="33"/>
      <c r="F116" s="254"/>
    </row>
    <row r="117" spans="1:6" ht="126">
      <c r="A117" s="196" t="s">
        <v>25</v>
      </c>
      <c r="B117" s="9" t="s">
        <v>283</v>
      </c>
      <c r="C117" s="339">
        <f>SUM(C119)</f>
        <v>67275421</v>
      </c>
      <c r="D117" s="234">
        <f>SUM(D119)</f>
        <v>71110901</v>
      </c>
      <c r="E117" s="234">
        <f>SUM(E119)</f>
        <v>70425183.350000024</v>
      </c>
      <c r="F117" s="239">
        <f>E117/D117*100</f>
        <v>99.035706705502193</v>
      </c>
    </row>
    <row r="118" spans="1:6" ht="15.75">
      <c r="A118" s="7"/>
      <c r="B118" s="11" t="s">
        <v>7</v>
      </c>
      <c r="C118" s="146"/>
      <c r="D118" s="21"/>
      <c r="E118" s="67"/>
      <c r="F118" s="252"/>
    </row>
    <row r="119" spans="1:6" ht="15.75">
      <c r="A119" s="7"/>
      <c r="B119" s="45" t="s">
        <v>40</v>
      </c>
      <c r="C119" s="340">
        <f>SUM(C120:C150)</f>
        <v>67275421</v>
      </c>
      <c r="D119" s="341">
        <f>SUM(D120:D150)</f>
        <v>71110901</v>
      </c>
      <c r="E119" s="67">
        <f>SUM(E120:E150)</f>
        <v>70425183.350000024</v>
      </c>
      <c r="F119" s="248"/>
    </row>
    <row r="120" spans="1:6" ht="31.5">
      <c r="A120" s="7"/>
      <c r="B120" s="43" t="s">
        <v>141</v>
      </c>
      <c r="C120" s="342">
        <v>25513921</v>
      </c>
      <c r="D120" s="341">
        <v>25513921</v>
      </c>
      <c r="E120" s="21">
        <v>24583364</v>
      </c>
      <c r="F120" s="248"/>
    </row>
    <row r="121" spans="1:6" ht="15.75" customHeight="1">
      <c r="A121" s="7"/>
      <c r="B121" s="11"/>
      <c r="C121" s="141"/>
      <c r="D121" s="21"/>
      <c r="E121" s="21"/>
      <c r="F121" s="252"/>
    </row>
    <row r="122" spans="1:6" ht="31.5">
      <c r="A122" s="7"/>
      <c r="B122" s="43" t="s">
        <v>142</v>
      </c>
      <c r="C122" s="345">
        <v>6000000</v>
      </c>
      <c r="D122" s="341">
        <v>6000000</v>
      </c>
      <c r="E122" s="341">
        <v>5929563.3399999999</v>
      </c>
      <c r="F122" s="248"/>
    </row>
    <row r="123" spans="1:6" ht="15.75" customHeight="1">
      <c r="A123" s="7"/>
      <c r="B123" s="11"/>
      <c r="C123" s="344"/>
      <c r="D123" s="341"/>
      <c r="E123" s="341"/>
      <c r="F123" s="252"/>
    </row>
    <row r="124" spans="1:6" ht="15.75">
      <c r="A124" s="7"/>
      <c r="B124" s="43" t="s">
        <v>143</v>
      </c>
      <c r="C124" s="342">
        <v>30735000</v>
      </c>
      <c r="D124" s="341">
        <v>34035000</v>
      </c>
      <c r="E124" s="341">
        <v>34306230.630000003</v>
      </c>
      <c r="F124" s="248"/>
    </row>
    <row r="125" spans="1:6" ht="17.25" customHeight="1">
      <c r="A125" s="7"/>
      <c r="B125" s="11"/>
      <c r="C125" s="344"/>
      <c r="D125" s="341"/>
      <c r="E125" s="341"/>
      <c r="F125" s="252"/>
    </row>
    <row r="126" spans="1:6" ht="15.75">
      <c r="A126" s="7"/>
      <c r="B126" s="43" t="s">
        <v>144</v>
      </c>
      <c r="C126" s="342">
        <v>1400000</v>
      </c>
      <c r="D126" s="341">
        <v>1550000</v>
      </c>
      <c r="E126" s="341">
        <v>1534442.03</v>
      </c>
      <c r="F126" s="248"/>
    </row>
    <row r="127" spans="1:6" ht="15" customHeight="1">
      <c r="A127" s="6"/>
      <c r="B127" s="12"/>
      <c r="C127" s="352"/>
      <c r="D127" s="363"/>
      <c r="E127" s="359"/>
      <c r="F127" s="250"/>
    </row>
    <row r="128" spans="1:6" ht="15.75">
      <c r="A128" s="37"/>
      <c r="B128" s="44" t="s">
        <v>145</v>
      </c>
      <c r="C128" s="364">
        <v>30000</v>
      </c>
      <c r="D128" s="343">
        <v>26500</v>
      </c>
      <c r="E128" s="343">
        <v>26930.77</v>
      </c>
      <c r="F128" s="251"/>
    </row>
    <row r="129" spans="1:6" ht="15.75">
      <c r="A129" s="7"/>
      <c r="B129" s="11"/>
      <c r="C129" s="344"/>
      <c r="D129" s="341"/>
      <c r="E129" s="341"/>
      <c r="F129" s="252"/>
    </row>
    <row r="130" spans="1:6" ht="18.75" customHeight="1">
      <c r="A130" s="7"/>
      <c r="B130" s="43" t="s">
        <v>260</v>
      </c>
      <c r="C130" s="360">
        <v>760000</v>
      </c>
      <c r="D130" s="341">
        <v>805000</v>
      </c>
      <c r="E130" s="341">
        <v>827529.86</v>
      </c>
      <c r="F130" s="248"/>
    </row>
    <row r="131" spans="1:6" ht="14.25" customHeight="1">
      <c r="A131" s="7"/>
      <c r="B131" s="11"/>
      <c r="C131" s="344"/>
      <c r="D131" s="341"/>
      <c r="E131" s="341"/>
      <c r="F131" s="252"/>
    </row>
    <row r="132" spans="1:6" ht="47.25">
      <c r="A132" s="7"/>
      <c r="B132" s="43" t="s">
        <v>146</v>
      </c>
      <c r="C132" s="342">
        <v>40000</v>
      </c>
      <c r="D132" s="341">
        <v>69000</v>
      </c>
      <c r="E132" s="341">
        <v>74627.009999999995</v>
      </c>
      <c r="F132" s="248"/>
    </row>
    <row r="133" spans="1:6" ht="16.5" customHeight="1">
      <c r="A133" s="7"/>
      <c r="B133" s="11"/>
      <c r="C133" s="344"/>
      <c r="D133" s="341"/>
      <c r="E133" s="341"/>
      <c r="F133" s="252"/>
    </row>
    <row r="134" spans="1:6" ht="15.75">
      <c r="A134" s="7"/>
      <c r="B134" s="43" t="s">
        <v>147</v>
      </c>
      <c r="C134" s="342">
        <v>250000</v>
      </c>
      <c r="D134" s="341">
        <v>220000</v>
      </c>
      <c r="E134" s="341">
        <v>223863.65</v>
      </c>
      <c r="F134" s="248"/>
    </row>
    <row r="135" spans="1:6" ht="15" customHeight="1">
      <c r="A135" s="7"/>
      <c r="B135" s="11"/>
      <c r="C135" s="344"/>
      <c r="D135" s="341"/>
      <c r="E135" s="341"/>
      <c r="F135" s="252"/>
    </row>
    <row r="136" spans="1:6" ht="15.75">
      <c r="A136" s="7"/>
      <c r="B136" s="43" t="s">
        <v>148</v>
      </c>
      <c r="C136" s="342">
        <v>120000</v>
      </c>
      <c r="D136" s="341">
        <v>132000</v>
      </c>
      <c r="E136" s="341">
        <v>133347</v>
      </c>
      <c r="F136" s="248"/>
    </row>
    <row r="137" spans="1:6" ht="15.75" customHeight="1">
      <c r="A137" s="7"/>
      <c r="B137" s="11"/>
      <c r="C137" s="360"/>
      <c r="D137" s="341"/>
      <c r="E137" s="341"/>
      <c r="F137" s="252"/>
    </row>
    <row r="138" spans="1:6" ht="15.75">
      <c r="A138" s="7"/>
      <c r="B138" s="43" t="s">
        <v>149</v>
      </c>
      <c r="C138" s="342">
        <v>480000</v>
      </c>
      <c r="D138" s="341">
        <v>480000</v>
      </c>
      <c r="E138" s="341">
        <v>474686.7</v>
      </c>
      <c r="F138" s="248"/>
    </row>
    <row r="139" spans="1:6" ht="15.75" customHeight="1">
      <c r="A139" s="7"/>
      <c r="B139" s="3"/>
      <c r="C139" s="346"/>
      <c r="D139" s="341"/>
      <c r="E139" s="347"/>
      <c r="F139" s="252"/>
    </row>
    <row r="140" spans="1:6" ht="47.25">
      <c r="A140" s="7"/>
      <c r="B140" s="43" t="s">
        <v>214</v>
      </c>
      <c r="C140" s="342">
        <v>70000</v>
      </c>
      <c r="D140" s="341">
        <v>201600</v>
      </c>
      <c r="E140" s="341">
        <v>199933.43</v>
      </c>
      <c r="F140" s="248"/>
    </row>
    <row r="141" spans="1:6" ht="15" customHeight="1">
      <c r="A141" s="7"/>
      <c r="B141" s="14"/>
      <c r="C141" s="348"/>
      <c r="D141" s="341"/>
      <c r="E141" s="341"/>
      <c r="F141" s="252"/>
    </row>
    <row r="142" spans="1:6" ht="31.5">
      <c r="A142" s="7"/>
      <c r="B142" s="43" t="s">
        <v>136</v>
      </c>
      <c r="C142" s="342">
        <v>1200000</v>
      </c>
      <c r="D142" s="341">
        <v>1291000</v>
      </c>
      <c r="E142" s="341">
        <v>1303082.3500000001</v>
      </c>
      <c r="F142" s="248"/>
    </row>
    <row r="143" spans="1:6" ht="16.5" customHeight="1">
      <c r="A143" s="7"/>
      <c r="B143" s="11"/>
      <c r="C143" s="344"/>
      <c r="D143" s="341"/>
      <c r="E143" s="341"/>
      <c r="F143" s="252"/>
    </row>
    <row r="144" spans="1:6" ht="31.5">
      <c r="A144" s="7"/>
      <c r="B144" s="43" t="s">
        <v>150</v>
      </c>
      <c r="C144" s="342">
        <v>620000</v>
      </c>
      <c r="D144" s="341">
        <v>668000</v>
      </c>
      <c r="E144" s="341">
        <v>674517.36</v>
      </c>
      <c r="F144" s="248"/>
    </row>
    <row r="145" spans="1:6" ht="15.75">
      <c r="A145" s="7"/>
      <c r="B145" s="11"/>
      <c r="C145" s="344"/>
      <c r="D145" s="341"/>
      <c r="E145" s="341"/>
      <c r="F145" s="252"/>
    </row>
    <row r="146" spans="1:6" ht="31.5">
      <c r="A146" s="7"/>
      <c r="B146" s="43" t="s">
        <v>151</v>
      </c>
      <c r="C146" s="342">
        <v>50000</v>
      </c>
      <c r="D146" s="341">
        <v>97000</v>
      </c>
      <c r="E146" s="341">
        <v>106895.42</v>
      </c>
      <c r="F146" s="248"/>
    </row>
    <row r="147" spans="1:6" ht="16.5" customHeight="1">
      <c r="A147" s="7"/>
      <c r="B147" s="43"/>
      <c r="C147" s="342"/>
      <c r="D147" s="341"/>
      <c r="E147" s="341"/>
      <c r="F147" s="248"/>
    </row>
    <row r="148" spans="1:6" ht="31.5">
      <c r="A148" s="7"/>
      <c r="B148" s="43" t="s">
        <v>264</v>
      </c>
      <c r="C148" s="342"/>
      <c r="D148" s="341">
        <v>380</v>
      </c>
      <c r="E148" s="341">
        <v>380.8</v>
      </c>
      <c r="F148" s="248"/>
    </row>
    <row r="149" spans="1:6" ht="17.25" customHeight="1">
      <c r="A149" s="7"/>
      <c r="B149" s="11"/>
      <c r="C149" s="344"/>
      <c r="D149" s="341"/>
      <c r="E149" s="341"/>
      <c r="F149" s="252"/>
    </row>
    <row r="150" spans="1:6" ht="31.5">
      <c r="A150" s="7"/>
      <c r="B150" s="43" t="s">
        <v>44</v>
      </c>
      <c r="C150" s="342">
        <v>6500</v>
      </c>
      <c r="D150" s="341">
        <v>21500</v>
      </c>
      <c r="E150" s="341">
        <v>25789</v>
      </c>
      <c r="F150" s="248"/>
    </row>
    <row r="151" spans="1:6" ht="15.75">
      <c r="A151" s="7"/>
      <c r="B151" s="43"/>
      <c r="C151" s="342"/>
      <c r="D151" s="341"/>
      <c r="E151" s="341"/>
      <c r="F151" s="248"/>
    </row>
    <row r="152" spans="1:6" ht="15.75">
      <c r="A152" s="197"/>
      <c r="B152" s="13"/>
      <c r="C152" s="349"/>
      <c r="D152" s="350"/>
      <c r="E152" s="350"/>
      <c r="F152" s="246"/>
    </row>
    <row r="153" spans="1:6" ht="15.75">
      <c r="A153" s="196" t="s">
        <v>27</v>
      </c>
      <c r="B153" s="9" t="s">
        <v>26</v>
      </c>
      <c r="C153" s="339">
        <f>SUM(C155)</f>
        <v>27911028</v>
      </c>
      <c r="D153" s="234">
        <f>SUM(D155)</f>
        <v>27396860</v>
      </c>
      <c r="E153" s="234">
        <f>SUM(E155)</f>
        <v>27261609.91</v>
      </c>
      <c r="F153" s="239">
        <f>E153/D153*100</f>
        <v>99.5063299589807</v>
      </c>
    </row>
    <row r="154" spans="1:6" ht="15.75">
      <c r="A154" s="7"/>
      <c r="B154" s="11" t="s">
        <v>7</v>
      </c>
      <c r="C154" s="344"/>
      <c r="D154" s="341"/>
      <c r="E154" s="341"/>
      <c r="F154" s="252"/>
    </row>
    <row r="155" spans="1:6" ht="15.75">
      <c r="A155" s="7"/>
      <c r="B155" s="45" t="s">
        <v>40</v>
      </c>
      <c r="C155" s="351">
        <f>SUM(C156:C166)</f>
        <v>27911028</v>
      </c>
      <c r="D155" s="341">
        <f>SUM(D156+D158+D160+D162+D166+D164)</f>
        <v>27396860</v>
      </c>
      <c r="E155" s="341">
        <f>SUM(E156+E158+E160+E162+E166+E164)</f>
        <v>27261609.91</v>
      </c>
      <c r="F155" s="248"/>
    </row>
    <row r="156" spans="1:6" ht="15.75">
      <c r="A156" s="7"/>
      <c r="B156" s="43" t="s">
        <v>152</v>
      </c>
      <c r="C156" s="342">
        <v>26760081</v>
      </c>
      <c r="D156" s="341">
        <v>27060117</v>
      </c>
      <c r="E156" s="341">
        <v>27060117</v>
      </c>
      <c r="F156" s="248"/>
    </row>
    <row r="157" spans="1:6" ht="15.75" customHeight="1">
      <c r="A157" s="7"/>
      <c r="B157" s="11"/>
      <c r="C157" s="360"/>
      <c r="D157" s="354"/>
      <c r="E157" s="354"/>
      <c r="F157" s="255"/>
    </row>
    <row r="158" spans="1:6" ht="31.5">
      <c r="A158" s="7"/>
      <c r="B158" s="43" t="s">
        <v>153</v>
      </c>
      <c r="C158" s="142">
        <v>50947</v>
      </c>
      <c r="D158" s="21">
        <v>50947</v>
      </c>
      <c r="E158" s="21">
        <v>50947</v>
      </c>
      <c r="F158" s="248"/>
    </row>
    <row r="159" spans="1:6" ht="15.75" customHeight="1">
      <c r="A159" s="7"/>
      <c r="B159" s="11"/>
      <c r="C159" s="141"/>
      <c r="D159" s="21"/>
      <c r="E159" s="21"/>
      <c r="F159" s="252"/>
    </row>
    <row r="160" spans="1:6" ht="31.5">
      <c r="A160" s="7"/>
      <c r="B160" s="43" t="s">
        <v>155</v>
      </c>
      <c r="C160" s="142">
        <v>100000</v>
      </c>
      <c r="D160" s="21">
        <v>60000</v>
      </c>
      <c r="E160" s="21">
        <v>61679.77</v>
      </c>
      <c r="F160" s="248"/>
    </row>
    <row r="161" spans="1:6" ht="16.5" customHeight="1">
      <c r="A161" s="7"/>
      <c r="B161" s="43"/>
      <c r="C161" s="142"/>
      <c r="D161" s="21"/>
      <c r="E161" s="21"/>
      <c r="F161" s="248"/>
    </row>
    <row r="162" spans="1:6" ht="15.75">
      <c r="A162" s="6"/>
      <c r="B162" s="48" t="s">
        <v>339</v>
      </c>
      <c r="C162" s="147">
        <v>1000000</v>
      </c>
      <c r="D162" s="30">
        <v>62800</v>
      </c>
      <c r="E162" s="30">
        <v>63185.760000000002</v>
      </c>
      <c r="F162" s="253"/>
    </row>
    <row r="163" spans="1:6" ht="16.5" customHeight="1">
      <c r="A163" s="37"/>
      <c r="B163" s="44"/>
      <c r="C163" s="143"/>
      <c r="D163" s="41"/>
      <c r="E163" s="41"/>
      <c r="F163" s="251"/>
    </row>
    <row r="164" spans="1:6" ht="31.5">
      <c r="A164" s="7"/>
      <c r="B164" s="43" t="s">
        <v>289</v>
      </c>
      <c r="C164" s="210"/>
      <c r="D164" s="21">
        <v>19681</v>
      </c>
      <c r="E164" s="21">
        <v>19680.38</v>
      </c>
      <c r="F164" s="248"/>
    </row>
    <row r="165" spans="1:6" ht="21" customHeight="1">
      <c r="A165" s="7"/>
      <c r="B165" s="11"/>
      <c r="C165" s="141"/>
      <c r="D165" s="34"/>
      <c r="E165" s="21"/>
      <c r="F165" s="252"/>
    </row>
    <row r="166" spans="1:6" ht="47.25">
      <c r="A166" s="7"/>
      <c r="B166" s="43" t="s">
        <v>203</v>
      </c>
      <c r="C166" s="142"/>
      <c r="D166" s="21">
        <v>143315</v>
      </c>
      <c r="E166" s="21">
        <v>6000</v>
      </c>
      <c r="F166" s="252"/>
    </row>
    <row r="167" spans="1:6" ht="15.75" hidden="1">
      <c r="A167" s="4"/>
      <c r="B167" s="3"/>
      <c r="C167" s="146"/>
      <c r="D167" s="21"/>
      <c r="E167" s="50"/>
      <c r="F167" s="252"/>
    </row>
    <row r="168" spans="1:6" ht="15.75">
      <c r="A168" s="338"/>
      <c r="B168" s="23"/>
      <c r="C168" s="361"/>
      <c r="D168" s="29"/>
      <c r="E168" s="29"/>
      <c r="F168" s="362"/>
    </row>
    <row r="169" spans="1:6" ht="15.75">
      <c r="A169" s="370"/>
      <c r="B169" s="9"/>
      <c r="C169" s="140"/>
      <c r="D169" s="51"/>
      <c r="E169" s="26"/>
      <c r="F169" s="247"/>
    </row>
    <row r="170" spans="1:6" ht="15.75">
      <c r="A170" s="370" t="s">
        <v>29</v>
      </c>
      <c r="B170" s="9" t="s">
        <v>28</v>
      </c>
      <c r="C170" s="118">
        <f>SUM(C173+C197)</f>
        <v>3575031</v>
      </c>
      <c r="D170" s="118">
        <f>SUM(D173+D197)</f>
        <v>3769838</v>
      </c>
      <c r="E170" s="118">
        <f>SUM(E173+E197)</f>
        <v>3988710.14</v>
      </c>
      <c r="F170" s="259">
        <f>E170/D170*100</f>
        <v>105.80587653899187</v>
      </c>
    </row>
    <row r="171" spans="1:6" ht="15.75">
      <c r="A171" s="7"/>
      <c r="B171" s="11" t="s">
        <v>7</v>
      </c>
      <c r="C171" s="141"/>
      <c r="D171" s="34"/>
      <c r="E171" s="26"/>
      <c r="F171" s="247"/>
    </row>
    <row r="172" spans="1:6" ht="15.75">
      <c r="A172" s="7"/>
      <c r="B172" s="11"/>
      <c r="C172" s="141"/>
      <c r="D172" s="34"/>
      <c r="E172" s="26"/>
      <c r="F172" s="247"/>
    </row>
    <row r="173" spans="1:6" ht="15.75">
      <c r="A173" s="7"/>
      <c r="B173" s="45" t="s">
        <v>40</v>
      </c>
      <c r="C173" s="375">
        <f>SUM(C174:C194)</f>
        <v>2563500</v>
      </c>
      <c r="D173" s="21">
        <f>SUM(D174:D194)</f>
        <v>3719838</v>
      </c>
      <c r="E173" s="21">
        <f>SUM(E174:E194)</f>
        <v>3988710.14</v>
      </c>
      <c r="F173" s="248"/>
    </row>
    <row r="174" spans="1:6" ht="31.5">
      <c r="A174" s="7"/>
      <c r="B174" s="43" t="s">
        <v>156</v>
      </c>
      <c r="C174" s="150">
        <v>2420000</v>
      </c>
      <c r="D174" s="21">
        <v>2553200</v>
      </c>
      <c r="E174" s="50">
        <v>2667411.44</v>
      </c>
      <c r="F174" s="248"/>
    </row>
    <row r="175" spans="1:6" ht="17.25" customHeight="1">
      <c r="A175" s="7"/>
      <c r="B175" s="43"/>
      <c r="C175" s="142"/>
      <c r="D175" s="21"/>
      <c r="E175" s="26"/>
      <c r="F175" s="247"/>
    </row>
    <row r="176" spans="1:6" ht="63">
      <c r="A176" s="7"/>
      <c r="B176" s="43" t="s">
        <v>167</v>
      </c>
      <c r="C176" s="142">
        <v>122500</v>
      </c>
      <c r="D176" s="21">
        <v>216650</v>
      </c>
      <c r="E176" s="21">
        <v>228558.94</v>
      </c>
      <c r="F176" s="248"/>
    </row>
    <row r="177" spans="1:6" ht="15.75" customHeight="1">
      <c r="A177" s="7"/>
      <c r="B177" s="47"/>
      <c r="C177" s="153"/>
      <c r="D177" s="21"/>
      <c r="E177" s="21"/>
      <c r="F177" s="252"/>
    </row>
    <row r="178" spans="1:6" ht="110.25">
      <c r="A178" s="7"/>
      <c r="B178" s="59" t="s">
        <v>42</v>
      </c>
      <c r="C178" s="142">
        <v>7000</v>
      </c>
      <c r="D178" s="21">
        <v>13820</v>
      </c>
      <c r="E178" s="21">
        <v>16973.169999999998</v>
      </c>
      <c r="F178" s="248"/>
    </row>
    <row r="179" spans="1:6" ht="15" customHeight="1">
      <c r="A179" s="7"/>
      <c r="B179" s="11"/>
      <c r="C179" s="141"/>
      <c r="D179" s="21"/>
      <c r="E179" s="21"/>
      <c r="F179" s="252"/>
    </row>
    <row r="180" spans="1:6" ht="47.25">
      <c r="A180" s="7"/>
      <c r="B180" s="43" t="s">
        <v>215</v>
      </c>
      <c r="C180" s="142"/>
      <c r="D180" s="21">
        <v>2040</v>
      </c>
      <c r="E180" s="21">
        <v>2662.25</v>
      </c>
      <c r="F180" s="248"/>
    </row>
    <row r="181" spans="1:6" ht="15.75" customHeight="1">
      <c r="A181" s="7"/>
      <c r="B181" s="43"/>
      <c r="C181" s="142"/>
      <c r="D181" s="21"/>
      <c r="E181" s="21"/>
      <c r="F181" s="248"/>
    </row>
    <row r="182" spans="1:6" ht="47.25">
      <c r="A182" s="7"/>
      <c r="B182" s="43" t="s">
        <v>203</v>
      </c>
      <c r="C182" s="142"/>
      <c r="D182" s="21"/>
      <c r="E182" s="21">
        <v>137315</v>
      </c>
      <c r="F182" s="248"/>
    </row>
    <row r="183" spans="1:6" ht="15.75" customHeight="1">
      <c r="A183" s="7"/>
      <c r="B183" s="43"/>
      <c r="C183" s="142"/>
      <c r="D183" s="21"/>
      <c r="E183" s="21"/>
      <c r="F183" s="248"/>
    </row>
    <row r="184" spans="1:6" ht="15.75">
      <c r="A184" s="7"/>
      <c r="B184" s="43" t="s">
        <v>139</v>
      </c>
      <c r="C184" s="142"/>
      <c r="D184" s="21"/>
      <c r="E184" s="21">
        <v>100</v>
      </c>
      <c r="F184" s="248"/>
    </row>
    <row r="185" spans="1:6" ht="15.75">
      <c r="A185" s="7"/>
      <c r="B185" s="11"/>
      <c r="C185" s="141"/>
      <c r="D185" s="21"/>
      <c r="E185" s="21"/>
      <c r="F185" s="248"/>
    </row>
    <row r="186" spans="1:6" ht="15.75">
      <c r="A186" s="7"/>
      <c r="B186" s="43" t="s">
        <v>154</v>
      </c>
      <c r="C186" s="210"/>
      <c r="D186" s="21">
        <v>178131</v>
      </c>
      <c r="E186" s="21">
        <v>180185.81</v>
      </c>
      <c r="F186" s="248"/>
    </row>
    <row r="187" spans="1:6" ht="13.5" customHeight="1">
      <c r="A187" s="7"/>
      <c r="B187" s="43"/>
      <c r="C187" s="142"/>
      <c r="D187" s="21"/>
      <c r="E187" s="21"/>
      <c r="F187" s="248"/>
    </row>
    <row r="188" spans="1:6" ht="15.75">
      <c r="A188" s="7"/>
      <c r="B188" s="43" t="s">
        <v>262</v>
      </c>
      <c r="C188" s="142"/>
      <c r="D188" s="21"/>
      <c r="E188" s="21">
        <v>1160.8499999999999</v>
      </c>
      <c r="F188" s="248"/>
    </row>
    <row r="189" spans="1:6" ht="15.75" customHeight="1">
      <c r="A189" s="7"/>
      <c r="B189" s="43"/>
      <c r="C189" s="142"/>
      <c r="D189" s="21"/>
      <c r="E189" s="21"/>
      <c r="F189" s="248"/>
    </row>
    <row r="190" spans="1:6" ht="31.5">
      <c r="A190" s="7"/>
      <c r="B190" s="43" t="s">
        <v>289</v>
      </c>
      <c r="C190" s="142"/>
      <c r="D190" s="21">
        <v>82700</v>
      </c>
      <c r="E190" s="21">
        <v>82800</v>
      </c>
      <c r="F190" s="248"/>
    </row>
    <row r="191" spans="1:6" ht="16.5" customHeight="1">
      <c r="A191" s="6"/>
      <c r="B191" s="48"/>
      <c r="C191" s="147"/>
      <c r="D191" s="30"/>
      <c r="E191" s="30"/>
      <c r="F191" s="253"/>
    </row>
    <row r="192" spans="1:6" ht="47.25">
      <c r="A192" s="37"/>
      <c r="B192" s="44" t="s">
        <v>338</v>
      </c>
      <c r="C192" s="365"/>
      <c r="D192" s="41">
        <v>591606</v>
      </c>
      <c r="E192" s="41">
        <v>591606</v>
      </c>
      <c r="F192" s="251"/>
    </row>
    <row r="193" spans="1:6" ht="18" customHeight="1">
      <c r="A193" s="7"/>
      <c r="B193" s="43"/>
      <c r="C193" s="150"/>
      <c r="D193" s="21"/>
      <c r="E193" s="21"/>
      <c r="F193" s="248"/>
    </row>
    <row r="194" spans="1:6" ht="94.5">
      <c r="A194" s="7"/>
      <c r="B194" s="43" t="s">
        <v>261</v>
      </c>
      <c r="C194" s="142">
        <v>14000</v>
      </c>
      <c r="D194" s="21">
        <v>81691</v>
      </c>
      <c r="E194" s="21">
        <v>79936.679999999993</v>
      </c>
      <c r="F194" s="248"/>
    </row>
    <row r="195" spans="1:6" ht="15.75" customHeight="1">
      <c r="A195" s="7"/>
      <c r="B195" s="43"/>
      <c r="C195" s="210"/>
      <c r="D195" s="21"/>
      <c r="E195" s="21"/>
      <c r="F195" s="248"/>
    </row>
    <row r="196" spans="1:6" ht="15.75" customHeight="1">
      <c r="A196" s="7"/>
      <c r="B196" s="43"/>
      <c r="C196" s="142"/>
      <c r="D196" s="21"/>
      <c r="E196" s="21"/>
      <c r="F196" s="248"/>
    </row>
    <row r="197" spans="1:6" ht="15.75">
      <c r="A197" s="7"/>
      <c r="B197" s="11" t="s">
        <v>39</v>
      </c>
      <c r="C197" s="210">
        <f>SUM(C198:C200)</f>
        <v>1011531</v>
      </c>
      <c r="D197" s="21">
        <f>SUM(D198:D200)</f>
        <v>50000</v>
      </c>
      <c r="E197" s="21">
        <f>SUM(E198)</f>
        <v>0</v>
      </c>
      <c r="F197" s="248"/>
    </row>
    <row r="198" spans="1:6" ht="94.5">
      <c r="A198" s="7"/>
      <c r="B198" s="43" t="s">
        <v>288</v>
      </c>
      <c r="C198" s="142">
        <v>50000</v>
      </c>
      <c r="D198" s="21">
        <v>50000</v>
      </c>
      <c r="E198" s="21">
        <v>0</v>
      </c>
      <c r="F198" s="248"/>
    </row>
    <row r="199" spans="1:6" ht="21" customHeight="1">
      <c r="A199" s="7"/>
      <c r="B199" s="43"/>
      <c r="C199" s="142"/>
      <c r="D199" s="21"/>
      <c r="E199" s="21"/>
      <c r="F199" s="248"/>
    </row>
    <row r="200" spans="1:6" ht="94.5">
      <c r="A200" s="7"/>
      <c r="B200" s="43" t="s">
        <v>261</v>
      </c>
      <c r="C200" s="210">
        <v>961531</v>
      </c>
      <c r="D200" s="21">
        <v>0</v>
      </c>
      <c r="E200" s="21">
        <v>0</v>
      </c>
      <c r="F200" s="248"/>
    </row>
    <row r="201" spans="1:6" ht="15.75">
      <c r="A201" s="6"/>
      <c r="B201" s="48"/>
      <c r="C201" s="142"/>
      <c r="D201" s="21"/>
      <c r="E201" s="30"/>
      <c r="F201" s="253"/>
    </row>
    <row r="202" spans="1:6" ht="15.75">
      <c r="A202" s="197"/>
      <c r="B202" s="13"/>
      <c r="C202" s="139"/>
      <c r="D202" s="28"/>
      <c r="E202" s="28"/>
      <c r="F202" s="246"/>
    </row>
    <row r="203" spans="1:6" ht="15.75">
      <c r="A203" s="202" t="s">
        <v>32</v>
      </c>
      <c r="B203" s="9" t="s">
        <v>30</v>
      </c>
      <c r="C203" s="353">
        <f>SUM(C205)</f>
        <v>10543093</v>
      </c>
      <c r="D203" s="234">
        <f>SUM(D205)</f>
        <v>11292360</v>
      </c>
      <c r="E203" s="260">
        <f>SUM(E205)</f>
        <v>11074951.82</v>
      </c>
      <c r="F203" s="239">
        <f>E203/D203*100</f>
        <v>98.074732119769465</v>
      </c>
    </row>
    <row r="204" spans="1:6" ht="15.75">
      <c r="A204" s="7"/>
      <c r="B204" s="11" t="s">
        <v>7</v>
      </c>
      <c r="C204" s="344"/>
      <c r="D204" s="354"/>
      <c r="E204" s="341"/>
      <c r="F204" s="252"/>
    </row>
    <row r="205" spans="1:6" ht="15.75">
      <c r="A205" s="7"/>
      <c r="B205" s="11" t="s">
        <v>40</v>
      </c>
      <c r="C205" s="346">
        <f>SUM(C207+C214+C222+C226+C228+C232+C238+C240)</f>
        <v>10543093</v>
      </c>
      <c r="D205" s="341">
        <f>SUM(D207+D214+D222+D224+D226+D228+D230+D232+D238+D240)</f>
        <v>11292360</v>
      </c>
      <c r="E205" s="355">
        <f>SUM(E207+E214+E222+E224+E226+E228+E230+E232+E234+E236+E238+E240)</f>
        <v>11074951.82</v>
      </c>
      <c r="F205" s="248"/>
    </row>
    <row r="206" spans="1:6" ht="15.75">
      <c r="A206" s="7"/>
      <c r="B206" s="11"/>
      <c r="C206" s="344"/>
      <c r="D206" s="341"/>
      <c r="E206" s="355"/>
      <c r="F206" s="248"/>
    </row>
    <row r="207" spans="1:6" ht="78.75" customHeight="1">
      <c r="A207" s="7"/>
      <c r="B207" s="43" t="s">
        <v>157</v>
      </c>
      <c r="C207" s="342">
        <v>8962859</v>
      </c>
      <c r="D207" s="341">
        <f>SUM(D209:D212)</f>
        <v>9142907</v>
      </c>
      <c r="E207" s="341">
        <f>SUM(E209:E212)</f>
        <v>8919387.25</v>
      </c>
      <c r="F207" s="248"/>
    </row>
    <row r="208" spans="1:6" ht="20.25" customHeight="1">
      <c r="A208" s="7"/>
      <c r="B208" s="11"/>
      <c r="C208" s="141"/>
      <c r="D208" s="34"/>
      <c r="E208" s="21"/>
      <c r="F208" s="252"/>
    </row>
    <row r="209" spans="1:6" ht="110.25">
      <c r="A209" s="6"/>
      <c r="B209" s="357" t="s">
        <v>161</v>
      </c>
      <c r="C209" s="366"/>
      <c r="D209" s="184">
        <v>22768</v>
      </c>
      <c r="E209" s="184">
        <v>21883.25</v>
      </c>
      <c r="F209" s="358"/>
    </row>
    <row r="210" spans="1:6" ht="64.5" customHeight="1">
      <c r="A210" s="37"/>
      <c r="B210" s="264" t="s">
        <v>160</v>
      </c>
      <c r="C210" s="367"/>
      <c r="D210" s="133">
        <v>8910288</v>
      </c>
      <c r="E210" s="133">
        <v>8690753</v>
      </c>
      <c r="F210" s="265"/>
    </row>
    <row r="211" spans="1:6" ht="31.5">
      <c r="A211" s="7"/>
      <c r="B211" s="75" t="s">
        <v>239</v>
      </c>
      <c r="C211" s="262"/>
      <c r="D211" s="42">
        <v>47040</v>
      </c>
      <c r="E211" s="42">
        <v>45800</v>
      </c>
      <c r="F211" s="256"/>
    </row>
    <row r="212" spans="1:6" ht="47.25">
      <c r="A212" s="7"/>
      <c r="B212" s="75" t="s">
        <v>263</v>
      </c>
      <c r="C212" s="195"/>
      <c r="D212" s="42">
        <v>162811</v>
      </c>
      <c r="E212" s="42">
        <v>160951</v>
      </c>
      <c r="F212" s="256"/>
    </row>
    <row r="213" spans="1:6" ht="17.25" customHeight="1">
      <c r="A213" s="7"/>
      <c r="B213" s="87"/>
      <c r="C213" s="195"/>
      <c r="D213" s="42"/>
      <c r="E213" s="194"/>
      <c r="F213" s="256"/>
    </row>
    <row r="214" spans="1:6" ht="47.25">
      <c r="A214" s="7"/>
      <c r="B214" s="43" t="s">
        <v>45</v>
      </c>
      <c r="C214" s="210">
        <v>1066234</v>
      </c>
      <c r="D214" s="21">
        <f>SUM(D215:D220)</f>
        <v>1641613</v>
      </c>
      <c r="E214" s="21">
        <f>SUM(E215:E220)</f>
        <v>1621182.5</v>
      </c>
      <c r="F214" s="248"/>
    </row>
    <row r="215" spans="1:6" ht="110.25">
      <c r="A215" s="7"/>
      <c r="B215" s="75" t="s">
        <v>161</v>
      </c>
      <c r="C215" s="195"/>
      <c r="D215" s="42">
        <v>58439</v>
      </c>
      <c r="E215" s="42">
        <v>58439</v>
      </c>
      <c r="F215" s="256"/>
    </row>
    <row r="216" spans="1:6" ht="15.75">
      <c r="A216" s="7"/>
      <c r="B216" s="75" t="s">
        <v>165</v>
      </c>
      <c r="C216" s="152"/>
      <c r="D216" s="42">
        <v>417713</v>
      </c>
      <c r="E216" s="42">
        <v>397501.5</v>
      </c>
      <c r="F216" s="256"/>
    </row>
    <row r="217" spans="1:6" ht="15.75">
      <c r="A217" s="7"/>
      <c r="B217" s="75" t="s">
        <v>164</v>
      </c>
      <c r="C217" s="152"/>
      <c r="D217" s="42">
        <v>666900</v>
      </c>
      <c r="E217" s="42">
        <v>666900</v>
      </c>
      <c r="F217" s="256"/>
    </row>
    <row r="218" spans="1:6" ht="15.75">
      <c r="A218" s="7"/>
      <c r="B218" s="75" t="s">
        <v>166</v>
      </c>
      <c r="C218" s="152"/>
      <c r="D218" s="42">
        <v>279838</v>
      </c>
      <c r="E218" s="42">
        <v>279838</v>
      </c>
      <c r="F218" s="256"/>
    </row>
    <row r="219" spans="1:6" ht="15.75">
      <c r="A219" s="7"/>
      <c r="B219" s="47" t="s">
        <v>31</v>
      </c>
      <c r="C219" s="153"/>
      <c r="D219" s="42">
        <v>204321</v>
      </c>
      <c r="E219" s="42">
        <v>204102</v>
      </c>
      <c r="F219" s="256"/>
    </row>
    <row r="220" spans="1:6" ht="15.75">
      <c r="A220" s="7"/>
      <c r="B220" s="75" t="s">
        <v>290</v>
      </c>
      <c r="C220" s="153"/>
      <c r="D220" s="42">
        <v>14402</v>
      </c>
      <c r="E220" s="42">
        <v>14402</v>
      </c>
      <c r="F220" s="256"/>
    </row>
    <row r="221" spans="1:6" ht="15" customHeight="1">
      <c r="A221" s="7"/>
      <c r="B221" s="75"/>
      <c r="C221" s="153"/>
      <c r="D221" s="42"/>
      <c r="E221" s="42"/>
      <c r="F221" s="256"/>
    </row>
    <row r="222" spans="1:6" ht="31.5">
      <c r="A222" s="7"/>
      <c r="B222" s="43" t="s">
        <v>216</v>
      </c>
      <c r="C222" s="142">
        <v>335000</v>
      </c>
      <c r="D222" s="21">
        <v>312300</v>
      </c>
      <c r="E222" s="21">
        <v>311403</v>
      </c>
      <c r="F222" s="248"/>
    </row>
    <row r="223" spans="1:6" ht="15.75" customHeight="1">
      <c r="A223" s="7"/>
      <c r="B223" s="43"/>
      <c r="C223" s="142"/>
      <c r="D223" s="21"/>
      <c r="E223" s="21"/>
      <c r="F223" s="248"/>
    </row>
    <row r="224" spans="1:6" ht="63">
      <c r="A224" s="7"/>
      <c r="B224" s="43" t="s">
        <v>167</v>
      </c>
      <c r="C224" s="142"/>
      <c r="D224" s="21">
        <v>1540</v>
      </c>
      <c r="E224" s="21">
        <v>1484</v>
      </c>
      <c r="F224" s="248"/>
    </row>
    <row r="225" spans="1:6" ht="15" customHeight="1">
      <c r="A225" s="7"/>
      <c r="B225" s="14"/>
      <c r="C225" s="151"/>
      <c r="D225" s="34"/>
      <c r="E225" s="21"/>
      <c r="F225" s="252"/>
    </row>
    <row r="226" spans="1:6" ht="63">
      <c r="A226" s="7"/>
      <c r="B226" s="43" t="s">
        <v>217</v>
      </c>
      <c r="C226" s="142">
        <v>75000</v>
      </c>
      <c r="D226" s="21">
        <v>75000</v>
      </c>
      <c r="E226" s="21">
        <v>97481</v>
      </c>
      <c r="F226" s="248"/>
    </row>
    <row r="227" spans="1:6" ht="15" customHeight="1">
      <c r="A227" s="7"/>
      <c r="B227" s="11"/>
      <c r="C227" s="122"/>
      <c r="D227" s="21"/>
      <c r="E227" s="21"/>
      <c r="F227" s="252"/>
    </row>
    <row r="228" spans="1:6" ht="110.25">
      <c r="A228" s="6"/>
      <c r="B228" s="48" t="s">
        <v>218</v>
      </c>
      <c r="C228" s="356">
        <v>30000</v>
      </c>
      <c r="D228" s="30">
        <v>45000</v>
      </c>
      <c r="E228" s="30">
        <v>39441</v>
      </c>
      <c r="F228" s="253"/>
    </row>
    <row r="229" spans="1:6" ht="18" customHeight="1">
      <c r="A229" s="37"/>
      <c r="B229" s="44"/>
      <c r="C229" s="365"/>
      <c r="D229" s="41"/>
      <c r="E229" s="41"/>
      <c r="F229" s="251"/>
    </row>
    <row r="230" spans="1:6" ht="33.75" customHeight="1">
      <c r="A230" s="7"/>
      <c r="B230" s="43" t="s">
        <v>158</v>
      </c>
      <c r="C230" s="142"/>
      <c r="D230" s="21">
        <v>0</v>
      </c>
      <c r="E230" s="21">
        <v>6100</v>
      </c>
      <c r="F230" s="248"/>
    </row>
    <row r="231" spans="1:6" ht="11.25" customHeight="1">
      <c r="A231" s="7"/>
      <c r="B231" s="14"/>
      <c r="C231" s="151"/>
      <c r="D231" s="34"/>
      <c r="E231" s="21"/>
      <c r="F231" s="252"/>
    </row>
    <row r="232" spans="1:6" ht="15.75">
      <c r="A232" s="7"/>
      <c r="B232" s="49" t="s">
        <v>131</v>
      </c>
      <c r="C232" s="142">
        <v>65000</v>
      </c>
      <c r="D232" s="21">
        <v>65000</v>
      </c>
      <c r="E232" s="21">
        <v>51713</v>
      </c>
      <c r="F232" s="248"/>
    </row>
    <row r="233" spans="1:6" ht="15.75" customHeight="1">
      <c r="A233" s="7"/>
      <c r="B233" s="49"/>
      <c r="C233" s="263"/>
      <c r="D233" s="21"/>
      <c r="E233" s="21"/>
      <c r="F233" s="248"/>
    </row>
    <row r="234" spans="1:6" ht="15.75">
      <c r="A234" s="7"/>
      <c r="B234" s="43" t="s">
        <v>139</v>
      </c>
      <c r="C234" s="155"/>
      <c r="D234" s="21"/>
      <c r="E234" s="21">
        <v>254.76</v>
      </c>
      <c r="F234" s="248"/>
    </row>
    <row r="235" spans="1:6" ht="18.75" customHeight="1">
      <c r="A235" s="7"/>
      <c r="B235" s="49"/>
      <c r="C235" s="155"/>
      <c r="D235" s="21"/>
      <c r="E235" s="21"/>
      <c r="F235" s="248"/>
    </row>
    <row r="236" spans="1:6" ht="15.75">
      <c r="A236" s="7"/>
      <c r="B236" s="49" t="s">
        <v>154</v>
      </c>
      <c r="C236" s="155"/>
      <c r="D236" s="21">
        <v>0</v>
      </c>
      <c r="E236" s="21">
        <v>16684</v>
      </c>
      <c r="F236" s="248"/>
    </row>
    <row r="237" spans="1:6" ht="15.75">
      <c r="A237" s="7"/>
      <c r="B237" s="49"/>
      <c r="C237" s="155"/>
      <c r="D237" s="21"/>
      <c r="E237" s="21"/>
      <c r="F237" s="248"/>
    </row>
    <row r="238" spans="1:6" ht="94.5">
      <c r="A238" s="7"/>
      <c r="B238" s="59" t="s">
        <v>219</v>
      </c>
      <c r="C238" s="210">
        <v>5000</v>
      </c>
      <c r="D238" s="21">
        <v>5000</v>
      </c>
      <c r="E238" s="21">
        <v>3973.31</v>
      </c>
      <c r="F238" s="248"/>
    </row>
    <row r="239" spans="1:6" ht="15.75" customHeight="1">
      <c r="A239" s="7"/>
      <c r="B239" s="14"/>
      <c r="C239" s="151"/>
      <c r="D239" s="34"/>
      <c r="E239" s="21"/>
      <c r="F239" s="252"/>
    </row>
    <row r="240" spans="1:6" ht="15.75">
      <c r="A240" s="7"/>
      <c r="B240" s="43" t="s">
        <v>159</v>
      </c>
      <c r="C240" s="142">
        <v>4000</v>
      </c>
      <c r="D240" s="21">
        <v>4000</v>
      </c>
      <c r="E240" s="21">
        <v>5848</v>
      </c>
      <c r="F240" s="248"/>
    </row>
    <row r="241" spans="1:6" ht="15.75">
      <c r="A241" s="6"/>
      <c r="B241" s="48"/>
      <c r="C241" s="356"/>
      <c r="D241" s="30"/>
      <c r="E241" s="30"/>
      <c r="F241" s="253"/>
    </row>
    <row r="242" spans="1:6" ht="15.75">
      <c r="A242" s="200"/>
      <c r="B242" s="9"/>
      <c r="C242" s="140"/>
      <c r="D242" s="26"/>
      <c r="E242" s="26"/>
      <c r="F242" s="247"/>
    </row>
    <row r="243" spans="1:6" ht="47.25">
      <c r="A243" s="196">
        <v>853</v>
      </c>
      <c r="B243" s="9" t="s">
        <v>33</v>
      </c>
      <c r="C243" s="140">
        <f>SUM(C245)</f>
        <v>150000</v>
      </c>
      <c r="D243" s="26">
        <f>SUM(D245)</f>
        <v>565214</v>
      </c>
      <c r="E243" s="26">
        <f>SUM(E245)</f>
        <v>576030.73</v>
      </c>
      <c r="F243" s="259">
        <f>E243/D243*100</f>
        <v>101.91374063628997</v>
      </c>
    </row>
    <row r="244" spans="1:6" ht="15.75">
      <c r="A244" s="7"/>
      <c r="B244" s="11" t="s">
        <v>7</v>
      </c>
      <c r="C244" s="141"/>
      <c r="D244" s="21"/>
      <c r="E244" s="21"/>
      <c r="F244" s="252"/>
    </row>
    <row r="245" spans="1:6" ht="15.75">
      <c r="A245" s="7"/>
      <c r="B245" s="11" t="s">
        <v>40</v>
      </c>
      <c r="C245" s="141">
        <f>SUM(C246+C248)</f>
        <v>150000</v>
      </c>
      <c r="D245" s="21">
        <f>SUM(D246+D248)</f>
        <v>565214</v>
      </c>
      <c r="E245" s="21">
        <f>SUM(E246:E252)</f>
        <v>576030.73</v>
      </c>
      <c r="F245" s="248"/>
    </row>
    <row r="246" spans="1:6" ht="15.75">
      <c r="A246" s="7"/>
      <c r="B246" s="43" t="s">
        <v>286</v>
      </c>
      <c r="C246" s="142">
        <v>150000</v>
      </c>
      <c r="D246" s="21">
        <v>179000</v>
      </c>
      <c r="E246" s="21">
        <v>188047.16</v>
      </c>
      <c r="F246" s="248"/>
    </row>
    <row r="247" spans="1:6" ht="15" customHeight="1">
      <c r="A247" s="7"/>
      <c r="B247" s="70"/>
      <c r="C247" s="150"/>
      <c r="D247" s="21"/>
      <c r="E247" s="50"/>
      <c r="F247" s="248"/>
    </row>
    <row r="248" spans="1:6" ht="100.5" customHeight="1">
      <c r="A248" s="7"/>
      <c r="B248" s="43" t="s">
        <v>204</v>
      </c>
      <c r="C248" s="150">
        <v>0</v>
      </c>
      <c r="D248" s="21">
        <v>386214</v>
      </c>
      <c r="E248" s="50">
        <v>385710.57</v>
      </c>
      <c r="F248" s="248"/>
    </row>
    <row r="249" spans="1:6" ht="14.25" customHeight="1">
      <c r="A249" s="7"/>
      <c r="B249" s="70"/>
      <c r="C249" s="150"/>
      <c r="D249" s="21"/>
      <c r="E249" s="50"/>
      <c r="F249" s="248"/>
    </row>
    <row r="250" spans="1:6" ht="15.75">
      <c r="A250" s="7"/>
      <c r="B250" s="70" t="s">
        <v>154</v>
      </c>
      <c r="C250" s="150"/>
      <c r="D250" s="21"/>
      <c r="E250" s="50">
        <v>60</v>
      </c>
      <c r="F250" s="248"/>
    </row>
    <row r="251" spans="1:6" ht="14.25" customHeight="1">
      <c r="A251" s="7"/>
      <c r="B251" s="70"/>
      <c r="C251" s="150"/>
      <c r="D251" s="21"/>
      <c r="E251" s="50"/>
      <c r="F251" s="248"/>
    </row>
    <row r="252" spans="1:6" ht="15.75">
      <c r="A252" s="7"/>
      <c r="B252" s="43" t="s">
        <v>162</v>
      </c>
      <c r="C252" s="210"/>
      <c r="D252" s="21"/>
      <c r="E252" s="21">
        <v>2213</v>
      </c>
      <c r="F252" s="248"/>
    </row>
    <row r="253" spans="1:6" ht="15.75">
      <c r="A253" s="368"/>
      <c r="B253" s="102"/>
      <c r="C253" s="180"/>
      <c r="D253" s="29"/>
      <c r="E253" s="29"/>
      <c r="F253" s="362"/>
    </row>
    <row r="254" spans="1:6" ht="15.75">
      <c r="A254" s="69"/>
      <c r="B254" s="13"/>
      <c r="C254" s="140"/>
      <c r="D254" s="28"/>
      <c r="E254" s="28"/>
      <c r="F254" s="247"/>
    </row>
    <row r="255" spans="1:6" ht="31.5">
      <c r="A255" s="370">
        <v>854</v>
      </c>
      <c r="B255" s="9" t="s">
        <v>34</v>
      </c>
      <c r="C255" s="118">
        <f>SUM(C257)</f>
        <v>508000</v>
      </c>
      <c r="D255" s="26">
        <f>SUM(D257)</f>
        <v>777650</v>
      </c>
      <c r="E255" s="26">
        <f>SUM(E257)</f>
        <v>773299.1</v>
      </c>
      <c r="F255" s="239">
        <f>E255/D255*100</f>
        <v>99.440506654664702</v>
      </c>
    </row>
    <row r="256" spans="1:6" ht="15.75">
      <c r="A256" s="196"/>
      <c r="B256" s="11" t="s">
        <v>7</v>
      </c>
      <c r="C256" s="141"/>
      <c r="D256" s="26"/>
      <c r="E256" s="26"/>
      <c r="F256" s="247"/>
    </row>
    <row r="257" spans="1:6" ht="15.75">
      <c r="A257" s="7"/>
      <c r="B257" s="45" t="s">
        <v>40</v>
      </c>
      <c r="C257" s="145">
        <f>SUM(C259:C265)</f>
        <v>508000</v>
      </c>
      <c r="D257" s="21">
        <f>SUM(D259:D265)</f>
        <v>777650</v>
      </c>
      <c r="E257" s="21">
        <f>SUM(E259:E265)</f>
        <v>773299.1</v>
      </c>
      <c r="F257" s="248"/>
    </row>
    <row r="258" spans="1:6" ht="15.75">
      <c r="A258" s="7"/>
      <c r="B258" s="45"/>
      <c r="C258" s="145"/>
      <c r="D258" s="21"/>
      <c r="E258" s="21"/>
      <c r="F258" s="248"/>
    </row>
    <row r="259" spans="1:6" ht="15.75">
      <c r="A259" s="7"/>
      <c r="B259" s="89" t="s">
        <v>154</v>
      </c>
      <c r="C259" s="145"/>
      <c r="D259" s="21">
        <v>2917</v>
      </c>
      <c r="E259" s="21">
        <v>2916.4</v>
      </c>
      <c r="F259" s="248"/>
    </row>
    <row r="260" spans="1:6" ht="15.75">
      <c r="A260" s="6"/>
      <c r="B260" s="373"/>
      <c r="C260" s="374"/>
      <c r="D260" s="30"/>
      <c r="E260" s="30"/>
      <c r="F260" s="253"/>
    </row>
    <row r="261" spans="1:6" ht="52.5" customHeight="1">
      <c r="A261" s="37"/>
      <c r="B261" s="44" t="s">
        <v>240</v>
      </c>
      <c r="C261" s="143"/>
      <c r="D261" s="41">
        <v>143000</v>
      </c>
      <c r="E261" s="41">
        <v>143000</v>
      </c>
      <c r="F261" s="251"/>
    </row>
    <row r="262" spans="1:6" ht="15.75" customHeight="1">
      <c r="A262" s="7"/>
      <c r="B262" s="43"/>
      <c r="C262" s="142"/>
      <c r="D262" s="21"/>
      <c r="E262" s="21"/>
      <c r="F262" s="248"/>
    </row>
    <row r="263" spans="1:6" ht="102" customHeight="1">
      <c r="A263" s="7"/>
      <c r="B263" s="43" t="s">
        <v>337</v>
      </c>
      <c r="C263" s="142"/>
      <c r="D263" s="21">
        <v>103733</v>
      </c>
      <c r="E263" s="21">
        <v>103132.7</v>
      </c>
      <c r="F263" s="248"/>
    </row>
    <row r="264" spans="1:6" ht="15.75">
      <c r="A264" s="7"/>
      <c r="B264" s="45"/>
      <c r="C264" s="375"/>
      <c r="D264" s="21"/>
      <c r="E264" s="21"/>
      <c r="F264" s="248"/>
    </row>
    <row r="265" spans="1:6" ht="80.25" customHeight="1">
      <c r="A265" s="7"/>
      <c r="B265" s="43" t="s">
        <v>220</v>
      </c>
      <c r="C265" s="210">
        <v>508000</v>
      </c>
      <c r="D265" s="21">
        <v>528000</v>
      </c>
      <c r="E265" s="21">
        <v>524250</v>
      </c>
      <c r="F265" s="248"/>
    </row>
    <row r="266" spans="1:6" ht="17.25" customHeight="1">
      <c r="A266" s="7"/>
      <c r="B266" s="43"/>
      <c r="C266" s="356"/>
      <c r="D266" s="30"/>
      <c r="E266" s="30"/>
      <c r="F266" s="253"/>
    </row>
    <row r="267" spans="1:6" ht="15.75">
      <c r="A267" s="197"/>
      <c r="B267" s="13"/>
      <c r="C267" s="139"/>
      <c r="D267" s="28"/>
      <c r="E267" s="28"/>
      <c r="F267" s="246"/>
    </row>
    <row r="268" spans="1:6" ht="31.5">
      <c r="A268" s="196">
        <v>900</v>
      </c>
      <c r="B268" s="9" t="s">
        <v>35</v>
      </c>
      <c r="C268" s="140">
        <f>SUM(C272+C283)</f>
        <v>7480319</v>
      </c>
      <c r="D268" s="26">
        <f>SUM(D272+D283)</f>
        <v>8141551</v>
      </c>
      <c r="E268" s="26">
        <f>SUM(E272+E283)</f>
        <v>7933872.3300000001</v>
      </c>
      <c r="F268" s="239">
        <f>E268/D268*100</f>
        <v>97.449151027856971</v>
      </c>
    </row>
    <row r="269" spans="1:6" ht="15.75">
      <c r="A269" s="370"/>
      <c r="B269" s="9"/>
      <c r="C269" s="140"/>
      <c r="D269" s="26"/>
      <c r="E269" s="26"/>
      <c r="F269" s="239"/>
    </row>
    <row r="270" spans="1:6" ht="15.75">
      <c r="A270" s="196"/>
      <c r="B270" s="11" t="s">
        <v>7</v>
      </c>
      <c r="C270" s="141"/>
      <c r="D270" s="26"/>
      <c r="E270" s="26"/>
      <c r="F270" s="247"/>
    </row>
    <row r="271" spans="1:6" ht="15.75">
      <c r="A271" s="370"/>
      <c r="B271" s="11"/>
      <c r="C271" s="141"/>
      <c r="D271" s="26"/>
      <c r="E271" s="26"/>
      <c r="F271" s="247"/>
    </row>
    <row r="272" spans="1:6" ht="15.75">
      <c r="A272" s="7"/>
      <c r="B272" s="45" t="s">
        <v>40</v>
      </c>
      <c r="C272" s="145">
        <f>SUM(C273:C276)</f>
        <v>3420000</v>
      </c>
      <c r="D272" s="21">
        <f>SUM(D273:D281)</f>
        <v>3420155</v>
      </c>
      <c r="E272" s="21">
        <f>SUM(E273:E281)</f>
        <v>3590797.07</v>
      </c>
      <c r="F272" s="248"/>
    </row>
    <row r="273" spans="1:6" ht="31.5">
      <c r="A273" s="7"/>
      <c r="B273" s="43" t="s">
        <v>241</v>
      </c>
      <c r="C273" s="142">
        <v>800000</v>
      </c>
      <c r="D273" s="21">
        <v>708800</v>
      </c>
      <c r="E273" s="21">
        <v>708869.07</v>
      </c>
      <c r="F273" s="248"/>
    </row>
    <row r="274" spans="1:6" ht="14.25" customHeight="1">
      <c r="A274" s="7"/>
      <c r="B274" s="43"/>
      <c r="C274" s="142"/>
      <c r="D274" s="21"/>
      <c r="E274" s="21"/>
      <c r="F274" s="248"/>
    </row>
    <row r="275" spans="1:6" ht="15.75">
      <c r="A275" s="7"/>
      <c r="B275" s="43" t="s">
        <v>287</v>
      </c>
      <c r="C275" s="142">
        <v>2620000</v>
      </c>
      <c r="D275" s="21">
        <v>2706355</v>
      </c>
      <c r="E275" s="21">
        <v>2875039</v>
      </c>
      <c r="F275" s="248"/>
    </row>
    <row r="276" spans="1:6" ht="14.25" customHeight="1">
      <c r="A276" s="7"/>
      <c r="B276" s="43"/>
      <c r="C276" s="142"/>
      <c r="D276" s="21"/>
      <c r="E276" s="21"/>
      <c r="F276" s="248"/>
    </row>
    <row r="277" spans="1:6" ht="15.75">
      <c r="A277" s="7"/>
      <c r="B277" s="43" t="s">
        <v>162</v>
      </c>
      <c r="C277" s="142"/>
      <c r="D277" s="21"/>
      <c r="E277" s="21">
        <f>426+213</f>
        <v>639</v>
      </c>
      <c r="F277" s="248"/>
    </row>
    <row r="278" spans="1:6" ht="13.5" customHeight="1">
      <c r="A278" s="7"/>
      <c r="B278" s="43"/>
      <c r="C278" s="142"/>
      <c r="D278" s="21"/>
      <c r="E278" s="21"/>
      <c r="F278" s="248"/>
    </row>
    <row r="279" spans="1:6" ht="15.75">
      <c r="A279" s="7"/>
      <c r="B279" s="11" t="s">
        <v>354</v>
      </c>
      <c r="C279" s="142"/>
      <c r="D279" s="21"/>
      <c r="E279" s="21">
        <v>1250</v>
      </c>
      <c r="F279" s="248"/>
    </row>
    <row r="280" spans="1:6" ht="14.25" customHeight="1">
      <c r="A280" s="7"/>
      <c r="B280" s="43"/>
      <c r="C280" s="142"/>
      <c r="D280" s="21"/>
      <c r="E280" s="21"/>
      <c r="F280" s="248"/>
    </row>
    <row r="281" spans="1:6" ht="31.5">
      <c r="A281" s="7"/>
      <c r="B281" s="43" t="s">
        <v>289</v>
      </c>
      <c r="C281" s="142"/>
      <c r="D281" s="21">
        <v>5000</v>
      </c>
      <c r="E281" s="21">
        <v>5000</v>
      </c>
      <c r="F281" s="248"/>
    </row>
    <row r="282" spans="1:6" ht="12.75" customHeight="1">
      <c r="A282" s="7"/>
      <c r="B282" s="43"/>
      <c r="C282" s="142"/>
      <c r="D282" s="21"/>
      <c r="E282" s="21"/>
      <c r="F282" s="248"/>
    </row>
    <row r="283" spans="1:6" ht="15.75">
      <c r="A283" s="7"/>
      <c r="B283" s="11" t="s">
        <v>39</v>
      </c>
      <c r="C283" s="141">
        <f>SUM(C285+C287)</f>
        <v>4060319</v>
      </c>
      <c r="D283" s="21">
        <f>SUM(D285:D289)</f>
        <v>4721396</v>
      </c>
      <c r="E283" s="21">
        <f>SUM(E285:E289)</f>
        <v>4343075.26</v>
      </c>
      <c r="F283" s="248"/>
    </row>
    <row r="284" spans="1:6" ht="15.75">
      <c r="A284" s="7"/>
      <c r="B284" s="11"/>
      <c r="C284" s="141"/>
      <c r="D284" s="21"/>
      <c r="E284" s="21"/>
      <c r="F284" s="248"/>
    </row>
    <row r="285" spans="1:6" ht="94.5">
      <c r="A285" s="7"/>
      <c r="B285" s="89" t="s">
        <v>257</v>
      </c>
      <c r="C285" s="122">
        <v>4055319</v>
      </c>
      <c r="D285" s="21">
        <v>4102180</v>
      </c>
      <c r="E285" s="21">
        <v>3724031.11</v>
      </c>
      <c r="F285" s="248"/>
    </row>
    <row r="286" spans="1:6" ht="15.75">
      <c r="A286" s="6"/>
      <c r="B286" s="12"/>
      <c r="C286" s="149"/>
      <c r="D286" s="30"/>
      <c r="E286" s="30"/>
      <c r="F286" s="253"/>
    </row>
    <row r="287" spans="1:6" ht="78.75">
      <c r="A287" s="37"/>
      <c r="B287" s="44" t="s">
        <v>277</v>
      </c>
      <c r="C287" s="143">
        <v>5000</v>
      </c>
      <c r="D287" s="41">
        <v>299420</v>
      </c>
      <c r="E287" s="41">
        <v>299248.76</v>
      </c>
      <c r="F287" s="251"/>
    </row>
    <row r="288" spans="1:6" ht="15.75">
      <c r="A288" s="7"/>
      <c r="B288" s="43"/>
      <c r="C288" s="142"/>
      <c r="D288" s="21"/>
      <c r="E288" s="21"/>
      <c r="F288" s="248"/>
    </row>
    <row r="289" spans="1:6" ht="63">
      <c r="A289" s="7"/>
      <c r="B289" s="43" t="s">
        <v>254</v>
      </c>
      <c r="C289" s="142"/>
      <c r="D289" s="21">
        <v>319796</v>
      </c>
      <c r="E289" s="21">
        <v>319795.39</v>
      </c>
      <c r="F289" s="248"/>
    </row>
    <row r="290" spans="1:6" ht="15.75">
      <c r="A290" s="7"/>
      <c r="B290" s="43"/>
      <c r="C290" s="142"/>
      <c r="D290" s="21"/>
      <c r="E290" s="21"/>
      <c r="F290" s="248"/>
    </row>
    <row r="291" spans="1:6" ht="15.75">
      <c r="A291" s="37"/>
      <c r="B291" s="44"/>
      <c r="C291" s="143"/>
      <c r="D291" s="41"/>
      <c r="E291" s="41"/>
      <c r="F291" s="251"/>
    </row>
    <row r="292" spans="1:6" ht="31.5">
      <c r="A292" s="196">
        <v>921</v>
      </c>
      <c r="B292" s="9" t="s">
        <v>123</v>
      </c>
      <c r="C292" s="171">
        <f>SUM(C296)</f>
        <v>574184</v>
      </c>
      <c r="D292" s="26">
        <f>SUM(D296)</f>
        <v>656076</v>
      </c>
      <c r="E292" s="26">
        <f>SUM(E296)</f>
        <v>656076.91</v>
      </c>
      <c r="F292" s="259">
        <f>E292/D292*100</f>
        <v>100.00013870344291</v>
      </c>
    </row>
    <row r="293" spans="1:6" ht="15.75">
      <c r="A293" s="370"/>
      <c r="B293" s="9"/>
      <c r="C293" s="171"/>
      <c r="D293" s="26"/>
      <c r="E293" s="26"/>
      <c r="F293" s="259"/>
    </row>
    <row r="294" spans="1:6" ht="15.75">
      <c r="A294" s="7"/>
      <c r="B294" s="11" t="s">
        <v>7</v>
      </c>
      <c r="C294" s="142"/>
      <c r="D294" s="21"/>
      <c r="E294" s="21"/>
      <c r="F294" s="248"/>
    </row>
    <row r="295" spans="1:6" ht="15.75">
      <c r="A295" s="7"/>
      <c r="B295" s="11"/>
      <c r="C295" s="142"/>
      <c r="D295" s="21"/>
      <c r="E295" s="21"/>
      <c r="F295" s="248"/>
    </row>
    <row r="296" spans="1:6" ht="15.75">
      <c r="A296" s="7"/>
      <c r="B296" s="11" t="s">
        <v>39</v>
      </c>
      <c r="C296" s="142">
        <f>SUM(C297)</f>
        <v>574184</v>
      </c>
      <c r="D296" s="21">
        <f>SUM(D297:D299)</f>
        <v>656076</v>
      </c>
      <c r="E296" s="21">
        <f>SUM(E297:E299)</f>
        <v>656076.91</v>
      </c>
      <c r="F296" s="248"/>
    </row>
    <row r="297" spans="1:6" ht="94.5">
      <c r="A297" s="7"/>
      <c r="B297" s="89" t="s">
        <v>257</v>
      </c>
      <c r="C297" s="210">
        <v>574184</v>
      </c>
      <c r="D297" s="21">
        <v>586076</v>
      </c>
      <c r="E297" s="21">
        <v>586076.91</v>
      </c>
      <c r="F297" s="248"/>
    </row>
    <row r="298" spans="1:6" ht="15.75">
      <c r="A298" s="7"/>
      <c r="B298" s="89"/>
      <c r="C298" s="142"/>
      <c r="D298" s="21"/>
      <c r="E298" s="21"/>
      <c r="F298" s="248"/>
    </row>
    <row r="299" spans="1:6" ht="78.75">
      <c r="A299" s="7"/>
      <c r="B299" s="43" t="s">
        <v>278</v>
      </c>
      <c r="C299" s="142"/>
      <c r="D299" s="21">
        <v>70000</v>
      </c>
      <c r="E299" s="21">
        <v>70000</v>
      </c>
      <c r="F299" s="248"/>
    </row>
    <row r="300" spans="1:6" ht="15.75">
      <c r="A300" s="6"/>
      <c r="B300" s="48"/>
      <c r="C300" s="147"/>
      <c r="D300" s="30"/>
      <c r="E300" s="30"/>
      <c r="F300" s="253"/>
    </row>
    <row r="301" spans="1:6" ht="15.75">
      <c r="A301" s="37"/>
      <c r="B301" s="44"/>
      <c r="C301" s="183"/>
      <c r="D301" s="41"/>
      <c r="E301" s="41"/>
      <c r="F301" s="251"/>
    </row>
    <row r="302" spans="1:6" ht="15.75">
      <c r="A302" s="7"/>
      <c r="B302" s="43"/>
      <c r="C302" s="141"/>
      <c r="D302" s="21"/>
      <c r="E302" s="21"/>
      <c r="F302" s="248"/>
    </row>
    <row r="303" spans="1:6" ht="15.75">
      <c r="A303" s="217">
        <v>926</v>
      </c>
      <c r="B303" s="88" t="s">
        <v>247</v>
      </c>
      <c r="C303" s="140">
        <f>SUM(C307)</f>
        <v>266397</v>
      </c>
      <c r="D303" s="26">
        <f>SUM(D307)</f>
        <v>261501</v>
      </c>
      <c r="E303" s="26">
        <f>SUM(E307)</f>
        <v>261501</v>
      </c>
      <c r="F303" s="259">
        <f>E303/D303*100</f>
        <v>100</v>
      </c>
    </row>
    <row r="304" spans="1:6" ht="15.75">
      <c r="A304" s="370"/>
      <c r="B304" s="88"/>
      <c r="C304" s="140"/>
      <c r="D304" s="26"/>
      <c r="E304" s="26"/>
      <c r="F304" s="259"/>
    </row>
    <row r="305" spans="1:6" ht="15.75">
      <c r="A305" s="217"/>
      <c r="B305" s="11" t="s">
        <v>7</v>
      </c>
      <c r="C305" s="141"/>
      <c r="D305" s="21"/>
      <c r="E305" s="21"/>
      <c r="F305" s="248"/>
    </row>
    <row r="306" spans="1:6" ht="15.75">
      <c r="A306" s="370"/>
      <c r="B306" s="11"/>
      <c r="C306" s="141"/>
      <c r="D306" s="21"/>
      <c r="E306" s="21"/>
      <c r="F306" s="248"/>
    </row>
    <row r="307" spans="1:6" ht="15.75">
      <c r="A307" s="370"/>
      <c r="B307" s="11" t="s">
        <v>39</v>
      </c>
      <c r="C307" s="141">
        <f>SUM(C308)</f>
        <v>266397</v>
      </c>
      <c r="D307" s="21">
        <f>SUM(D308)</f>
        <v>261501</v>
      </c>
      <c r="E307" s="21">
        <f>SUM(E308)</f>
        <v>261501</v>
      </c>
      <c r="F307" s="248"/>
    </row>
    <row r="308" spans="1:6" ht="94.5">
      <c r="A308" s="7"/>
      <c r="B308" s="89" t="s">
        <v>257</v>
      </c>
      <c r="C308" s="122">
        <v>266397</v>
      </c>
      <c r="D308" s="21">
        <v>261501</v>
      </c>
      <c r="E308" s="21">
        <v>261501</v>
      </c>
      <c r="F308" s="248"/>
    </row>
    <row r="309" spans="1:6" ht="15.75">
      <c r="A309" s="7"/>
      <c r="B309" s="89"/>
      <c r="C309" s="141"/>
      <c r="D309" s="21"/>
      <c r="E309" s="21"/>
      <c r="F309" s="248"/>
    </row>
    <row r="310" spans="1:6" ht="15.75">
      <c r="A310" s="6"/>
      <c r="B310" s="100"/>
      <c r="C310" s="378"/>
      <c r="D310" s="30"/>
      <c r="E310" s="30"/>
      <c r="F310" s="250"/>
    </row>
    <row r="311" spans="1:6" ht="15.75">
      <c r="A311" s="379"/>
      <c r="B311" s="13"/>
      <c r="C311" s="139"/>
      <c r="D311" s="28"/>
      <c r="E311" s="28"/>
      <c r="F311" s="246"/>
    </row>
    <row r="312" spans="1:6" ht="15.75">
      <c r="A312" s="380"/>
      <c r="B312" s="9"/>
      <c r="C312" s="140"/>
      <c r="D312" s="26"/>
      <c r="E312" s="26"/>
      <c r="F312" s="247"/>
    </row>
    <row r="313" spans="1:6" ht="15.75">
      <c r="A313" s="380"/>
      <c r="B313" s="9" t="s">
        <v>36</v>
      </c>
      <c r="C313" s="234">
        <f>SUM(C15+C23+C34+C48+C54+C75+C84+C98+C105+C117+C153+C170+C203+C243+C255+C268+C292+C303)</f>
        <v>136241768</v>
      </c>
      <c r="D313" s="234">
        <f>SUM(D15+D23+D34+D48+D54+D75+D84+D98+D105+D117+D153+D170+D203+D243+D255+D268+D292+D303)</f>
        <v>136116582.44</v>
      </c>
      <c r="E313" s="234">
        <f>SUM(E15+E23+E34+E48+E54+E75+E84+E98+E105+E117+E153+E170+E203+E243+E255+E268+E292+E303)</f>
        <v>134921246.70000002</v>
      </c>
      <c r="F313" s="259">
        <f>E313/D313*100</f>
        <v>99.121829450480888</v>
      </c>
    </row>
    <row r="314" spans="1:6" ht="15.75">
      <c r="A314" s="380"/>
      <c r="B314" s="11" t="s">
        <v>7</v>
      </c>
      <c r="C314" s="260"/>
      <c r="D314" s="234"/>
      <c r="E314" s="234"/>
      <c r="F314" s="259"/>
    </row>
    <row r="315" spans="1:6" ht="15.75">
      <c r="A315" s="380"/>
      <c r="B315" s="88" t="s">
        <v>230</v>
      </c>
      <c r="C315" s="260">
        <f>SUM(C17+C26+C36+C57+C78+C86+C101+C107+C119+C155+C173+C205+C245+C257+C272)</f>
        <v>117524667</v>
      </c>
      <c r="D315" s="261">
        <f>SUM(D17+D26+D36+D57+D78+D86+D101+D107+D119+D155+D173+D205+D245+D257+D272)</f>
        <v>123428040.44</v>
      </c>
      <c r="E315" s="234">
        <f>SUM(E17+E26+E36+E57+E78+E86+E101+E107+E119+E155+E173+E205+E245+E257+E272)</f>
        <v>122759117.64</v>
      </c>
      <c r="F315" s="259"/>
    </row>
    <row r="316" spans="1:6" ht="15.75">
      <c r="A316" s="380"/>
      <c r="B316" s="11" t="s">
        <v>231</v>
      </c>
      <c r="C316" s="15"/>
      <c r="D316" s="51"/>
      <c r="E316" s="26"/>
      <c r="F316" s="239"/>
    </row>
    <row r="317" spans="1:6" ht="31.5">
      <c r="A317" s="380"/>
      <c r="B317" s="43" t="s">
        <v>232</v>
      </c>
      <c r="C317" s="16">
        <f>SUM(C194+C248)</f>
        <v>14000</v>
      </c>
      <c r="D317" s="50">
        <f>SUM(D194+D248)</f>
        <v>467905</v>
      </c>
      <c r="E317" s="21">
        <f>SUM(E194+E248)</f>
        <v>465647.25</v>
      </c>
      <c r="F317" s="239"/>
    </row>
    <row r="318" spans="1:6" ht="15.75">
      <c r="A318" s="380"/>
      <c r="B318" s="88" t="s">
        <v>256</v>
      </c>
      <c r="C318" s="260">
        <f>SUM(C20+C29+C41+C50+C66+C197+C283+C296+C307)</f>
        <v>18717101</v>
      </c>
      <c r="D318" s="261">
        <f>SUM(D20+D29+D41+D50+D66+D113+D197+D283+D296+D307)</f>
        <v>12688542</v>
      </c>
      <c r="E318" s="234">
        <f>SUM(E20+E29+E41+E50+E66+E113+E197+E283+E296+E307)</f>
        <v>12162129.059999999</v>
      </c>
      <c r="F318" s="239"/>
    </row>
    <row r="319" spans="1:6" ht="15.75">
      <c r="A319" s="380"/>
      <c r="B319" s="11" t="s">
        <v>231</v>
      </c>
      <c r="C319" s="15"/>
      <c r="D319" s="26"/>
      <c r="E319" s="26"/>
      <c r="F319" s="239"/>
    </row>
    <row r="320" spans="1:6" ht="32.25" thickBot="1">
      <c r="A320" s="381"/>
      <c r="B320" s="157" t="s">
        <v>232</v>
      </c>
      <c r="C320" s="19">
        <f>SUM(C42+C51+C200+C285+C297+C308)</f>
        <v>9136101</v>
      </c>
      <c r="D320" s="219">
        <f>SUM(D42+D51+D200+D285+D297+D308)</f>
        <v>4949757</v>
      </c>
      <c r="E320" s="35">
        <f>SUM(E42+E51+E200+E285+E297+E308)</f>
        <v>4571609.0199999996</v>
      </c>
      <c r="F320" s="257"/>
    </row>
    <row r="321" spans="1:3">
      <c r="A321" s="203"/>
    </row>
    <row r="322" spans="1:3">
      <c r="A322" s="56"/>
    </row>
    <row r="323" spans="1:3">
      <c r="A323" s="56"/>
    </row>
    <row r="324" spans="1:3" ht="15.75">
      <c r="A324" s="56"/>
      <c r="B324" s="71"/>
      <c r="C324" s="71"/>
    </row>
    <row r="325" spans="1:3" ht="15.75">
      <c r="A325" s="56"/>
      <c r="B325" s="71"/>
      <c r="C325" s="71"/>
    </row>
    <row r="326" spans="1:3">
      <c r="A326" s="56"/>
    </row>
    <row r="327" spans="1:3">
      <c r="A327" s="56"/>
    </row>
    <row r="328" spans="1:3">
      <c r="A328" s="56"/>
    </row>
    <row r="329" spans="1:3">
      <c r="A329" s="56"/>
    </row>
    <row r="330" spans="1:3">
      <c r="A330" s="56"/>
    </row>
  </sheetData>
  <mergeCells count="5">
    <mergeCell ref="A311:A320"/>
    <mergeCell ref="A2:F2"/>
    <mergeCell ref="A3:F3"/>
    <mergeCell ref="A4:F4"/>
    <mergeCell ref="C9:D9"/>
  </mergeCells>
  <phoneticPr fontId="5" type="noConversion"/>
  <pageMargins left="0.78740157480314965" right="0.19685039370078741" top="0.98425196850393704" bottom="0.78740157480314965" header="0.51181102362204722" footer="0.51181102362204722"/>
  <pageSetup paperSize="9" firstPageNumber="1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444"/>
  <sheetViews>
    <sheetView zoomScale="110" zoomScaleNormal="110" workbookViewId="0">
      <selection activeCell="F2" sqref="F2"/>
    </sheetView>
  </sheetViews>
  <sheetFormatPr defaultRowHeight="12.75"/>
  <cols>
    <col min="1" max="1" width="6" customWidth="1"/>
    <col min="2" max="2" width="7.140625" customWidth="1"/>
    <col min="3" max="3" width="34.140625" customWidth="1"/>
    <col min="4" max="4" width="15.42578125" style="172" customWidth="1"/>
    <col min="5" max="5" width="15.140625" customWidth="1"/>
    <col min="6" max="6" width="15" customWidth="1"/>
    <col min="7" max="7" width="7.5703125" customWidth="1"/>
  </cols>
  <sheetData>
    <row r="1" spans="1:7" ht="15.75">
      <c r="C1" s="90" t="s">
        <v>185</v>
      </c>
    </row>
    <row r="2" spans="1:7">
      <c r="C2" s="91"/>
      <c r="D2" s="173"/>
      <c r="F2" s="58" t="s">
        <v>133</v>
      </c>
    </row>
    <row r="3" spans="1:7" ht="14.25">
      <c r="A3" s="163"/>
      <c r="B3" s="163"/>
      <c r="C3" s="164"/>
      <c r="D3" s="385" t="s">
        <v>2</v>
      </c>
      <c r="E3" s="386"/>
      <c r="F3" s="163"/>
      <c r="G3" s="165"/>
    </row>
    <row r="4" spans="1:7" ht="14.25">
      <c r="A4" s="158" t="s">
        <v>1</v>
      </c>
      <c r="B4" s="158" t="s">
        <v>46</v>
      </c>
      <c r="C4" s="159" t="s">
        <v>0</v>
      </c>
      <c r="D4" s="159" t="s">
        <v>233</v>
      </c>
      <c r="E4" s="158" t="s">
        <v>227</v>
      </c>
      <c r="F4" s="158" t="s">
        <v>3</v>
      </c>
      <c r="G4" s="160" t="s">
        <v>4</v>
      </c>
    </row>
    <row r="5" spans="1:7" ht="28.5">
      <c r="A5" s="158"/>
      <c r="B5" s="158"/>
      <c r="C5" s="159"/>
      <c r="D5" s="159" t="s">
        <v>235</v>
      </c>
      <c r="E5" s="158" t="s">
        <v>228</v>
      </c>
      <c r="F5" s="158"/>
      <c r="G5" s="166" t="s">
        <v>234</v>
      </c>
    </row>
    <row r="6" spans="1:7" ht="14.25">
      <c r="A6" s="161"/>
      <c r="B6" s="161"/>
      <c r="C6" s="167"/>
      <c r="D6" s="181"/>
      <c r="E6" s="168"/>
      <c r="F6" s="168"/>
      <c r="G6" s="166"/>
    </row>
    <row r="7" spans="1:7" ht="14.25">
      <c r="A7" s="169">
        <v>1</v>
      </c>
      <c r="B7" s="170">
        <v>2</v>
      </c>
      <c r="C7" s="207" t="s">
        <v>37</v>
      </c>
      <c r="D7" s="159" t="s">
        <v>38</v>
      </c>
      <c r="E7" s="158">
        <v>5</v>
      </c>
      <c r="F7" s="170">
        <v>6</v>
      </c>
      <c r="G7" s="169">
        <v>7</v>
      </c>
    </row>
    <row r="8" spans="1:7" ht="15.75">
      <c r="A8" s="204"/>
      <c r="B8" s="13"/>
      <c r="C8" s="92"/>
      <c r="D8" s="174"/>
      <c r="E8" s="28"/>
      <c r="F8" s="28"/>
      <c r="G8" s="274"/>
    </row>
    <row r="9" spans="1:7" ht="15.75">
      <c r="A9" s="57" t="s">
        <v>8</v>
      </c>
      <c r="B9" s="25"/>
      <c r="C9" s="94" t="s">
        <v>6</v>
      </c>
      <c r="D9" s="154">
        <f>SUM(D11+D17+D27)</f>
        <v>479200</v>
      </c>
      <c r="E9" s="26">
        <f>SUM(E11+E17+E21+E27)</f>
        <v>664377.43999999994</v>
      </c>
      <c r="F9" s="26">
        <f>SUM(F11+F17+F21+F27)</f>
        <v>649093.19999999995</v>
      </c>
      <c r="G9" s="259">
        <f>F9/E9*100</f>
        <v>97.699464328590096</v>
      </c>
    </row>
    <row r="10" spans="1:7" ht="15.75">
      <c r="A10" s="9"/>
      <c r="B10" s="85"/>
      <c r="C10" s="94"/>
      <c r="D10" s="154"/>
      <c r="E10" s="26"/>
      <c r="F10" s="51"/>
      <c r="G10" s="259"/>
    </row>
    <row r="11" spans="1:7" ht="15.75">
      <c r="A11" s="9"/>
      <c r="B11" s="85" t="s">
        <v>50</v>
      </c>
      <c r="C11" s="94" t="s">
        <v>47</v>
      </c>
      <c r="D11" s="154">
        <f>SUM(D13+D15)</f>
        <v>411200</v>
      </c>
      <c r="E11" s="154">
        <f>SUM(E13+E15)</f>
        <v>391160</v>
      </c>
      <c r="F11" s="154">
        <f>SUM(F13+F15)</f>
        <v>378646.78</v>
      </c>
      <c r="G11" s="275"/>
    </row>
    <row r="12" spans="1:7" ht="15.75">
      <c r="A12" s="9"/>
      <c r="B12" s="85"/>
      <c r="C12" s="95" t="s">
        <v>7</v>
      </c>
      <c r="D12" s="146"/>
      <c r="E12" s="21"/>
      <c r="F12" s="51"/>
      <c r="G12" s="259"/>
    </row>
    <row r="13" spans="1:7" ht="15.75">
      <c r="A13" s="9"/>
      <c r="B13" s="85"/>
      <c r="C13" s="95" t="s">
        <v>59</v>
      </c>
      <c r="D13" s="146">
        <v>211200</v>
      </c>
      <c r="E13" s="50">
        <f>SUM(Arkusz3!D11)</f>
        <v>60160</v>
      </c>
      <c r="F13" s="50">
        <f>SUM(Arkusz3!E11)</f>
        <v>53081.77</v>
      </c>
      <c r="G13" s="275"/>
    </row>
    <row r="14" spans="1:7" ht="15.75">
      <c r="A14" s="9"/>
      <c r="B14" s="85"/>
      <c r="C14" s="95"/>
      <c r="D14" s="146"/>
      <c r="E14" s="21"/>
      <c r="F14" s="50"/>
      <c r="G14" s="275"/>
    </row>
    <row r="15" spans="1:7" ht="15.75">
      <c r="A15" s="9"/>
      <c r="B15" s="85"/>
      <c r="C15" s="95" t="s">
        <v>58</v>
      </c>
      <c r="D15" s="146">
        <v>200000</v>
      </c>
      <c r="E15" s="50">
        <f>SUM(Arkusz4!D11)</f>
        <v>331000</v>
      </c>
      <c r="F15" s="50">
        <f>SUM(Arkusz4!E11)</f>
        <v>325565.01</v>
      </c>
      <c r="G15" s="275"/>
    </row>
    <row r="16" spans="1:7" ht="15.75">
      <c r="A16" s="9"/>
      <c r="B16" s="25"/>
      <c r="C16" s="95"/>
      <c r="D16" s="146"/>
      <c r="E16" s="21"/>
      <c r="F16" s="50"/>
      <c r="G16" s="275"/>
    </row>
    <row r="17" spans="1:7" ht="15.75">
      <c r="A17" s="9"/>
      <c r="B17" s="85" t="s">
        <v>51</v>
      </c>
      <c r="C17" s="94" t="s">
        <v>48</v>
      </c>
      <c r="D17" s="154">
        <f>SUM(D19)</f>
        <v>28000</v>
      </c>
      <c r="E17" s="26">
        <f>SUM(E19)</f>
        <v>31000</v>
      </c>
      <c r="F17" s="26">
        <f>SUM(F19)</f>
        <v>30653.86</v>
      </c>
      <c r="G17" s="259"/>
    </row>
    <row r="18" spans="1:7" ht="15.75">
      <c r="A18" s="9"/>
      <c r="B18" s="25"/>
      <c r="C18" s="95" t="s">
        <v>7</v>
      </c>
      <c r="D18" s="146"/>
      <c r="E18" s="21"/>
      <c r="F18" s="51"/>
      <c r="G18" s="275"/>
    </row>
    <row r="19" spans="1:7" ht="15.75">
      <c r="A19" s="9"/>
      <c r="B19" s="56"/>
      <c r="C19" s="95" t="s">
        <v>59</v>
      </c>
      <c r="D19" s="146">
        <v>28000</v>
      </c>
      <c r="E19" s="21">
        <f>SUM(Arkusz3!D18)</f>
        <v>31000</v>
      </c>
      <c r="F19" s="50">
        <f>SUM(Arkusz3!E18)</f>
        <v>30653.86</v>
      </c>
      <c r="G19" s="276"/>
    </row>
    <row r="20" spans="1:7" ht="15.75">
      <c r="A20" s="9"/>
      <c r="B20" s="56"/>
      <c r="C20" s="95"/>
      <c r="D20" s="146"/>
      <c r="E20" s="21"/>
      <c r="F20" s="50"/>
      <c r="G20" s="276"/>
    </row>
    <row r="21" spans="1:7" ht="31.5">
      <c r="A21" s="9"/>
      <c r="B21" s="73" t="s">
        <v>291</v>
      </c>
      <c r="C21" s="94" t="s">
        <v>62</v>
      </c>
      <c r="D21" s="146">
        <v>0</v>
      </c>
      <c r="E21" s="26">
        <f>SUM(E23+E25)</f>
        <v>197780</v>
      </c>
      <c r="F21" s="26">
        <f>SUM(F23+F25)</f>
        <v>197730.07</v>
      </c>
      <c r="G21" s="276"/>
    </row>
    <row r="22" spans="1:7" ht="15.75">
      <c r="A22" s="9"/>
      <c r="B22" s="73"/>
      <c r="C22" s="95" t="s">
        <v>7</v>
      </c>
      <c r="D22" s="146"/>
      <c r="E22" s="21"/>
      <c r="F22" s="50"/>
      <c r="G22" s="276"/>
    </row>
    <row r="23" spans="1:7" ht="15.75">
      <c r="A23" s="9"/>
      <c r="B23" s="73"/>
      <c r="C23" s="95" t="s">
        <v>59</v>
      </c>
      <c r="D23" s="146">
        <v>0</v>
      </c>
      <c r="E23" s="21">
        <f>SUM(Arkusz3!D24)</f>
        <v>131080</v>
      </c>
      <c r="F23" s="50">
        <f>SUM(Arkusz3!E24)</f>
        <v>131076.23000000001</v>
      </c>
      <c r="G23" s="276"/>
    </row>
    <row r="24" spans="1:7" ht="15.75">
      <c r="A24" s="9"/>
      <c r="B24" s="73"/>
      <c r="C24" s="95"/>
      <c r="D24" s="146"/>
      <c r="E24" s="21"/>
      <c r="F24" s="50"/>
      <c r="G24" s="276"/>
    </row>
    <row r="25" spans="1:7" ht="15.75">
      <c r="A25" s="9"/>
      <c r="B25" s="56"/>
      <c r="C25" s="95" t="s">
        <v>58</v>
      </c>
      <c r="D25" s="146">
        <v>0</v>
      </c>
      <c r="E25" s="21">
        <f>SUM(Arkusz4!D16)</f>
        <v>66700</v>
      </c>
      <c r="F25" s="50">
        <f>SUM(Arkusz4!E16)</f>
        <v>66653.84</v>
      </c>
      <c r="G25" s="276"/>
    </row>
    <row r="26" spans="1:7" ht="15.75">
      <c r="A26" s="9"/>
      <c r="B26" s="56"/>
      <c r="C26" s="95"/>
      <c r="D26" s="146"/>
      <c r="E26" s="21"/>
      <c r="F26" s="50"/>
      <c r="G26" s="276"/>
    </row>
    <row r="27" spans="1:7" ht="15.75">
      <c r="A27" s="9"/>
      <c r="B27" s="101" t="s">
        <v>52</v>
      </c>
      <c r="C27" s="94" t="s">
        <v>49</v>
      </c>
      <c r="D27" s="154">
        <f>SUM(D29)</f>
        <v>40000</v>
      </c>
      <c r="E27" s="26">
        <f>SUM(E29)</f>
        <v>44437.440000000002</v>
      </c>
      <c r="F27" s="26">
        <f>SUM(F29)</f>
        <v>42062.49</v>
      </c>
      <c r="G27" s="276"/>
    </row>
    <row r="28" spans="1:7" ht="15.75">
      <c r="A28" s="9"/>
      <c r="B28" s="101"/>
      <c r="C28" s="95" t="s">
        <v>7</v>
      </c>
      <c r="D28" s="146"/>
      <c r="E28" s="21"/>
      <c r="F28" s="50"/>
      <c r="G28" s="276"/>
    </row>
    <row r="29" spans="1:7" ht="15.75">
      <c r="A29" s="9"/>
      <c r="B29" s="56"/>
      <c r="C29" s="95" t="s">
        <v>59</v>
      </c>
      <c r="D29" s="146">
        <v>40000</v>
      </c>
      <c r="E29" s="21">
        <f>SUM(Arkusz3!D30)</f>
        <v>44437.440000000002</v>
      </c>
      <c r="F29" s="50">
        <f>SUM(Arkusz3!E30)</f>
        <v>42062.49</v>
      </c>
      <c r="G29" s="276"/>
    </row>
    <row r="30" spans="1:7" ht="15.75">
      <c r="A30" s="9"/>
      <c r="B30" s="20"/>
      <c r="C30" s="96"/>
      <c r="D30" s="175"/>
      <c r="E30" s="21"/>
      <c r="F30" s="30"/>
      <c r="G30" s="277"/>
    </row>
    <row r="31" spans="1:7" ht="15.75">
      <c r="A31" s="209"/>
      <c r="B31" s="13"/>
      <c r="C31" s="92"/>
      <c r="D31" s="144"/>
      <c r="E31" s="28"/>
      <c r="F31" s="51"/>
      <c r="G31" s="259"/>
    </row>
    <row r="32" spans="1:7" ht="15.75">
      <c r="A32" s="69" t="s">
        <v>54</v>
      </c>
      <c r="B32" s="9"/>
      <c r="C32" s="94" t="s">
        <v>53</v>
      </c>
      <c r="D32" s="154">
        <f>SUM(D34)</f>
        <v>5000</v>
      </c>
      <c r="E32" s="26">
        <f>SUM(E34)</f>
        <v>5000</v>
      </c>
      <c r="F32" s="26">
        <f>SUM(F34)</f>
        <v>3498.4</v>
      </c>
      <c r="G32" s="259">
        <f>F32/E32*100</f>
        <v>69.968000000000004</v>
      </c>
    </row>
    <row r="33" spans="1:7" ht="15.75">
      <c r="A33" s="9"/>
      <c r="B33" s="205"/>
      <c r="C33" s="94"/>
      <c r="D33" s="154"/>
      <c r="E33" s="26"/>
      <c r="F33" s="50"/>
      <c r="G33" s="276"/>
    </row>
    <row r="34" spans="1:7" ht="15.75">
      <c r="A34" s="9"/>
      <c r="B34" s="205" t="s">
        <v>56</v>
      </c>
      <c r="C34" s="94" t="s">
        <v>55</v>
      </c>
      <c r="D34" s="154">
        <f>SUM(D36)</f>
        <v>5000</v>
      </c>
      <c r="E34" s="26">
        <f>SUM(E36)</f>
        <v>5000</v>
      </c>
      <c r="F34" s="26">
        <f>SUM(F36)</f>
        <v>3498.4</v>
      </c>
      <c r="G34" s="275"/>
    </row>
    <row r="35" spans="1:7" ht="15.75">
      <c r="A35" s="9"/>
      <c r="B35" s="7"/>
      <c r="C35" s="95" t="s">
        <v>7</v>
      </c>
      <c r="D35" s="146"/>
      <c r="E35" s="26"/>
      <c r="F35" s="51"/>
      <c r="G35" s="259"/>
    </row>
    <row r="36" spans="1:7" ht="15.75">
      <c r="A36" s="9"/>
      <c r="B36" s="7"/>
      <c r="C36" s="95" t="s">
        <v>59</v>
      </c>
      <c r="D36" s="146">
        <v>5000</v>
      </c>
      <c r="E36" s="21">
        <f>SUM(Arkusz3!D39)</f>
        <v>5000</v>
      </c>
      <c r="F36" s="50">
        <f>SUM(Arkusz3!E39)</f>
        <v>3498.4</v>
      </c>
      <c r="G36" s="275"/>
    </row>
    <row r="37" spans="1:7" ht="15.75">
      <c r="A37" s="23"/>
      <c r="B37" s="20"/>
      <c r="C37" s="95"/>
      <c r="D37" s="146"/>
      <c r="E37" s="21"/>
      <c r="F37" s="54"/>
      <c r="G37" s="278"/>
    </row>
    <row r="38" spans="1:7" ht="15.75">
      <c r="A38" s="69"/>
      <c r="B38" s="13"/>
      <c r="C38" s="92"/>
      <c r="D38" s="144"/>
      <c r="E38" s="28"/>
      <c r="F38" s="16"/>
      <c r="G38" s="276"/>
    </row>
    <row r="39" spans="1:7" ht="15.75">
      <c r="A39" s="69" t="s">
        <v>11</v>
      </c>
      <c r="B39" s="9"/>
      <c r="C39" s="94" t="s">
        <v>10</v>
      </c>
      <c r="D39" s="154">
        <f>SUM(D41+D45+D49+D55+D61+D67)</f>
        <v>8576200</v>
      </c>
      <c r="E39" s="26">
        <f>SUM(E41+E45+E49+E55+E61+E67)</f>
        <v>12835879</v>
      </c>
      <c r="F39" s="26">
        <f>SUM(F41+F45+F49+F55+F61+F67)</f>
        <v>12497661</v>
      </c>
      <c r="G39" s="259">
        <f>F39/E39*100</f>
        <v>97.365057741663037</v>
      </c>
    </row>
    <row r="40" spans="1:7" ht="15.75">
      <c r="A40" s="7"/>
      <c r="B40" s="9"/>
      <c r="C40" s="94"/>
      <c r="D40" s="154"/>
      <c r="E40" s="66"/>
      <c r="F40" s="21"/>
      <c r="G40" s="279"/>
    </row>
    <row r="41" spans="1:7" ht="15.75">
      <c r="A41" s="9"/>
      <c r="B41" s="85" t="s">
        <v>63</v>
      </c>
      <c r="C41" s="94" t="s">
        <v>57</v>
      </c>
      <c r="D41" s="154">
        <f>SUM(D43)</f>
        <v>3040000</v>
      </c>
      <c r="E41" s="26">
        <f>SUM(E43)</f>
        <v>2917950</v>
      </c>
      <c r="F41" s="26">
        <f>SUM(F43)</f>
        <v>2869886.86</v>
      </c>
      <c r="G41" s="279"/>
    </row>
    <row r="42" spans="1:7" ht="15.75">
      <c r="A42" s="9"/>
      <c r="B42" s="85"/>
      <c r="C42" s="95" t="s">
        <v>7</v>
      </c>
      <c r="D42" s="146"/>
      <c r="E42" s="21"/>
      <c r="F42" s="21"/>
      <c r="G42" s="280"/>
    </row>
    <row r="43" spans="1:7" ht="15.75">
      <c r="A43" s="9"/>
      <c r="B43" s="85"/>
      <c r="C43" s="95" t="s">
        <v>59</v>
      </c>
      <c r="D43" s="146">
        <v>3040000</v>
      </c>
      <c r="E43" s="21">
        <f>SUM(Arkusz3!D49)</f>
        <v>2917950</v>
      </c>
      <c r="F43" s="21">
        <f>SUM(Arkusz3!E49)</f>
        <v>2869886.86</v>
      </c>
      <c r="G43" s="280"/>
    </row>
    <row r="44" spans="1:7" ht="15.75">
      <c r="A44" s="23"/>
      <c r="B44" s="112"/>
      <c r="C44" s="97"/>
      <c r="D44" s="176"/>
      <c r="E44" s="30"/>
      <c r="F44" s="54"/>
      <c r="G44" s="296"/>
    </row>
    <row r="45" spans="1:7" ht="15.75">
      <c r="A45" s="13"/>
      <c r="B45" s="86">
        <v>60013</v>
      </c>
      <c r="C45" s="92" t="s">
        <v>292</v>
      </c>
      <c r="D45" s="144">
        <f>SUM(D47)</f>
        <v>450000</v>
      </c>
      <c r="E45" s="28">
        <f>SUM(E47)</f>
        <v>649184</v>
      </c>
      <c r="F45" s="28">
        <f>SUM(F47)</f>
        <v>648888.02</v>
      </c>
      <c r="G45" s="297"/>
    </row>
    <row r="46" spans="1:7" ht="15.75">
      <c r="A46" s="9"/>
      <c r="B46" s="85"/>
      <c r="C46" s="95" t="s">
        <v>7</v>
      </c>
      <c r="D46" s="146"/>
      <c r="E46" s="26"/>
      <c r="F46" s="295"/>
      <c r="G46" s="275"/>
    </row>
    <row r="47" spans="1:7" ht="15.75">
      <c r="A47" s="9"/>
      <c r="B47" s="85"/>
      <c r="C47" s="95" t="s">
        <v>58</v>
      </c>
      <c r="D47" s="146">
        <v>450000</v>
      </c>
      <c r="E47" s="21">
        <f>SUM(Arkusz4!D24)</f>
        <v>649184</v>
      </c>
      <c r="F47" s="16">
        <f>SUM(Arkusz4!E24)</f>
        <v>648888.02</v>
      </c>
      <c r="G47" s="276"/>
    </row>
    <row r="48" spans="1:7" ht="15.75">
      <c r="A48" s="9"/>
      <c r="B48" s="85"/>
      <c r="C48" s="96"/>
      <c r="D48" s="175"/>
      <c r="E48" s="21"/>
      <c r="F48" s="72"/>
      <c r="G48" s="275"/>
    </row>
    <row r="49" spans="1:7" ht="15.75">
      <c r="A49" s="9"/>
      <c r="B49" s="85" t="s">
        <v>64</v>
      </c>
      <c r="C49" s="94" t="s">
        <v>60</v>
      </c>
      <c r="D49" s="154">
        <f>SUM(D51+D53)</f>
        <v>1830000</v>
      </c>
      <c r="E49" s="26">
        <f>SUM(E51+E53)</f>
        <v>851643</v>
      </c>
      <c r="F49" s="15">
        <f>SUM(F51+F53)</f>
        <v>815512.15</v>
      </c>
      <c r="G49" s="275"/>
    </row>
    <row r="50" spans="1:7" ht="15.75">
      <c r="A50" s="9"/>
      <c r="B50" s="85"/>
      <c r="C50" s="95" t="s">
        <v>7</v>
      </c>
      <c r="D50" s="146"/>
      <c r="E50" s="21"/>
      <c r="F50" s="15"/>
      <c r="G50" s="259"/>
    </row>
    <row r="51" spans="1:7" ht="15.75">
      <c r="A51" s="9"/>
      <c r="B51" s="85"/>
      <c r="C51" s="95" t="s">
        <v>59</v>
      </c>
      <c r="D51" s="146">
        <v>400000</v>
      </c>
      <c r="E51" s="21">
        <f>SUM(Arkusz3!D56)</f>
        <v>190443</v>
      </c>
      <c r="F51" s="16">
        <f>SUM(Arkusz3!E56)</f>
        <v>190442.25</v>
      </c>
      <c r="G51" s="275"/>
    </row>
    <row r="52" spans="1:7" ht="15.75">
      <c r="A52" s="9"/>
      <c r="B52" s="85"/>
      <c r="C52" s="95"/>
      <c r="D52" s="146"/>
      <c r="E52" s="21"/>
      <c r="F52" s="16"/>
      <c r="G52" s="276"/>
    </row>
    <row r="53" spans="1:7" ht="15.75">
      <c r="A53" s="9"/>
      <c r="B53" s="85"/>
      <c r="C53" s="95" t="s">
        <v>58</v>
      </c>
      <c r="D53" s="146">
        <v>1430000</v>
      </c>
      <c r="E53" s="21">
        <f>SUM(Arkusz4!D29)</f>
        <v>661200</v>
      </c>
      <c r="F53" s="16">
        <f>SUM(Arkusz4!E29)</f>
        <v>625069.9</v>
      </c>
      <c r="G53" s="276"/>
    </row>
    <row r="54" spans="1:7" ht="15.75">
      <c r="A54" s="9"/>
      <c r="B54" s="25"/>
      <c r="C54" s="96"/>
      <c r="D54" s="175"/>
      <c r="E54" s="21"/>
      <c r="F54" s="16"/>
      <c r="G54" s="276"/>
    </row>
    <row r="55" spans="1:7" ht="15.75">
      <c r="A55" s="9"/>
      <c r="B55" s="85" t="s">
        <v>65</v>
      </c>
      <c r="C55" s="94" t="s">
        <v>61</v>
      </c>
      <c r="D55" s="154">
        <f>SUM(D57+D59)</f>
        <v>3141200</v>
      </c>
      <c r="E55" s="26">
        <f>SUM(E57+E59)</f>
        <v>7212699</v>
      </c>
      <c r="F55" s="15">
        <f>SUM(F57+F59)</f>
        <v>6973899.1200000001</v>
      </c>
      <c r="G55" s="275"/>
    </row>
    <row r="56" spans="1:7" ht="15.75">
      <c r="A56" s="9"/>
      <c r="B56" s="85"/>
      <c r="C56" s="95" t="s">
        <v>7</v>
      </c>
      <c r="D56" s="146"/>
      <c r="E56" s="26"/>
      <c r="F56" s="15"/>
      <c r="G56" s="259"/>
    </row>
    <row r="57" spans="1:7" ht="15.75">
      <c r="A57" s="9"/>
      <c r="B57" s="25"/>
      <c r="C57" s="95" t="s">
        <v>59</v>
      </c>
      <c r="D57" s="146">
        <v>2778200</v>
      </c>
      <c r="E57" s="21">
        <f>SUM(Arkusz3!D62)</f>
        <v>3077009</v>
      </c>
      <c r="F57" s="16">
        <f>SUM(Arkusz3!E62)</f>
        <v>2970732.21</v>
      </c>
      <c r="G57" s="275"/>
    </row>
    <row r="58" spans="1:7" ht="15.75">
      <c r="A58" s="9"/>
      <c r="B58" s="25"/>
      <c r="C58" s="98"/>
      <c r="D58" s="177"/>
      <c r="E58" s="21"/>
      <c r="F58" s="16"/>
      <c r="G58" s="276"/>
    </row>
    <row r="59" spans="1:7" ht="15.75">
      <c r="A59" s="9"/>
      <c r="B59" s="25"/>
      <c r="C59" s="95" t="s">
        <v>58</v>
      </c>
      <c r="D59" s="146">
        <v>363000</v>
      </c>
      <c r="E59" s="21">
        <f>SUM(Arkusz4!D35)</f>
        <v>4135690</v>
      </c>
      <c r="F59" s="16">
        <f>SUM(Arkusz4!E35)</f>
        <v>4003166.91</v>
      </c>
      <c r="G59" s="275"/>
    </row>
    <row r="60" spans="1:7" ht="15.75">
      <c r="A60" s="9"/>
      <c r="B60" s="25"/>
      <c r="C60" s="95"/>
      <c r="D60" s="146"/>
      <c r="E60" s="21"/>
      <c r="F60" s="15"/>
      <c r="G60" s="259"/>
    </row>
    <row r="61" spans="1:7" ht="31.5">
      <c r="A61" s="9"/>
      <c r="B61" s="73" t="s">
        <v>66</v>
      </c>
      <c r="C61" s="94" t="s">
        <v>62</v>
      </c>
      <c r="D61" s="154">
        <f>SUM(D63)</f>
        <v>0</v>
      </c>
      <c r="E61" s="26">
        <f>SUM(E63+E65)</f>
        <v>1084483</v>
      </c>
      <c r="F61" s="15">
        <f>SUM(F63+F65)</f>
        <v>1073362.8500000001</v>
      </c>
      <c r="G61" s="275"/>
    </row>
    <row r="62" spans="1:7" s="36" customFormat="1" ht="15.75">
      <c r="A62" s="9"/>
      <c r="B62" s="56"/>
      <c r="C62" s="95" t="s">
        <v>7</v>
      </c>
      <c r="D62" s="146"/>
      <c r="E62" s="26"/>
      <c r="F62" s="16"/>
      <c r="G62" s="276"/>
    </row>
    <row r="63" spans="1:7" ht="15.75">
      <c r="A63" s="2"/>
      <c r="B63" s="9"/>
      <c r="C63" s="95" t="s">
        <v>59</v>
      </c>
      <c r="D63" s="146">
        <v>0</v>
      </c>
      <c r="E63" s="21">
        <f>SUM(Arkusz3!D69)</f>
        <v>599783</v>
      </c>
      <c r="F63" s="16">
        <f>SUM(Arkusz3!E69)</f>
        <v>591029</v>
      </c>
      <c r="G63" s="275"/>
    </row>
    <row r="64" spans="1:7" ht="15.75">
      <c r="A64" s="2"/>
      <c r="B64" s="9"/>
      <c r="C64" s="95"/>
      <c r="D64" s="146"/>
      <c r="E64" s="21"/>
      <c r="F64" s="16"/>
      <c r="G64" s="275"/>
    </row>
    <row r="65" spans="1:7" ht="15.75">
      <c r="A65" s="2"/>
      <c r="B65" s="9"/>
      <c r="C65" s="95" t="s">
        <v>58</v>
      </c>
      <c r="D65" s="146"/>
      <c r="E65" s="21">
        <f>SUM(Arkusz4!D51)</f>
        <v>484700</v>
      </c>
      <c r="F65" s="16">
        <f>SUM(Arkusz4!E51)</f>
        <v>482333.85</v>
      </c>
      <c r="G65" s="275"/>
    </row>
    <row r="66" spans="1:7" ht="15.75">
      <c r="A66" s="2"/>
      <c r="B66" s="205"/>
      <c r="C66" s="95"/>
      <c r="D66" s="146"/>
      <c r="E66" s="21"/>
      <c r="F66" s="16"/>
      <c r="G66" s="275"/>
    </row>
    <row r="67" spans="1:7" ht="15.75">
      <c r="A67" s="2"/>
      <c r="B67" s="205">
        <v>60095</v>
      </c>
      <c r="C67" s="94" t="s">
        <v>49</v>
      </c>
      <c r="D67" s="154">
        <f>SUM(D69)</f>
        <v>115000</v>
      </c>
      <c r="E67" s="26">
        <f>SUM(E69+E71)</f>
        <v>119920</v>
      </c>
      <c r="F67" s="15">
        <f>SUM(F69+F71)</f>
        <v>116112</v>
      </c>
      <c r="G67" s="275"/>
    </row>
    <row r="68" spans="1:7" ht="15.75">
      <c r="A68" s="9"/>
      <c r="B68" s="56"/>
      <c r="C68" s="95" t="s">
        <v>7</v>
      </c>
      <c r="D68" s="146"/>
      <c r="E68" s="26"/>
      <c r="F68" s="15"/>
      <c r="G68" s="259"/>
    </row>
    <row r="69" spans="1:7" ht="15.75">
      <c r="A69" s="9"/>
      <c r="B69" s="85"/>
      <c r="C69" s="95" t="s">
        <v>59</v>
      </c>
      <c r="D69" s="146">
        <v>115000</v>
      </c>
      <c r="E69" s="21">
        <f>SUM(Arkusz3!D75)</f>
        <v>115000</v>
      </c>
      <c r="F69" s="16">
        <f>SUM(Arkusz3!E75)</f>
        <v>113652</v>
      </c>
      <c r="G69" s="275"/>
    </row>
    <row r="70" spans="1:7" ht="15.75">
      <c r="A70" s="9"/>
      <c r="B70" s="85"/>
      <c r="C70" s="95"/>
      <c r="D70" s="146"/>
      <c r="E70" s="21"/>
      <c r="F70" s="16"/>
      <c r="G70" s="275"/>
    </row>
    <row r="71" spans="1:7" ht="15.75">
      <c r="A71" s="9"/>
      <c r="B71" s="85"/>
      <c r="C71" s="95" t="s">
        <v>58</v>
      </c>
      <c r="D71" s="146"/>
      <c r="E71" s="21">
        <f>SUM(Arkusz4!D56)</f>
        <v>4920</v>
      </c>
      <c r="F71" s="16">
        <f>SUM(Arkusz4!E56)</f>
        <v>2460</v>
      </c>
      <c r="G71" s="275"/>
    </row>
    <row r="72" spans="1:7" ht="15.75">
      <c r="A72" s="23"/>
      <c r="B72" s="112"/>
      <c r="C72" s="97"/>
      <c r="D72" s="176"/>
      <c r="E72" s="30"/>
      <c r="F72" s="189"/>
      <c r="G72" s="277"/>
    </row>
    <row r="73" spans="1:7" ht="15.75">
      <c r="A73" s="13"/>
      <c r="B73" s="86"/>
      <c r="C73" s="186"/>
      <c r="D73" s="187"/>
      <c r="E73" s="41"/>
      <c r="F73" s="38"/>
      <c r="G73" s="283"/>
    </row>
    <row r="74" spans="1:7" ht="15.75">
      <c r="A74" s="57" t="s">
        <v>269</v>
      </c>
      <c r="B74" s="85"/>
      <c r="C74" s="94" t="s">
        <v>259</v>
      </c>
      <c r="D74" s="154">
        <f>SUM(D76)</f>
        <v>1200000</v>
      </c>
      <c r="E74" s="26">
        <f>SUM(E76)</f>
        <v>0</v>
      </c>
      <c r="F74" s="26">
        <f>SUM(F76)</f>
        <v>0</v>
      </c>
      <c r="G74" s="275"/>
    </row>
    <row r="75" spans="1:7" ht="15.75">
      <c r="A75" s="9"/>
      <c r="B75" s="85"/>
      <c r="C75" s="95"/>
      <c r="D75" s="146"/>
      <c r="E75" s="21"/>
      <c r="F75" s="16"/>
      <c r="G75" s="275"/>
    </row>
    <row r="76" spans="1:7" ht="15.75">
      <c r="A76" s="9"/>
      <c r="B76" s="73" t="s">
        <v>270</v>
      </c>
      <c r="C76" s="94" t="s">
        <v>49</v>
      </c>
      <c r="D76" s="154">
        <f>SUM(D78)</f>
        <v>1200000</v>
      </c>
      <c r="E76" s="26">
        <f>SUM(E78)</f>
        <v>0</v>
      </c>
      <c r="F76" s="26">
        <f>SUM(F78)</f>
        <v>0</v>
      </c>
      <c r="G76" s="275"/>
    </row>
    <row r="77" spans="1:7" ht="15.75">
      <c r="A77" s="9"/>
      <c r="B77" s="85"/>
      <c r="C77" s="95" t="s">
        <v>7</v>
      </c>
      <c r="D77" s="146"/>
      <c r="E77" s="21"/>
      <c r="F77" s="16"/>
      <c r="G77" s="275"/>
    </row>
    <row r="78" spans="1:7" ht="15.75">
      <c r="A78" s="9"/>
      <c r="B78" s="85"/>
      <c r="C78" s="95" t="s">
        <v>281</v>
      </c>
      <c r="D78" s="146">
        <v>1200000</v>
      </c>
      <c r="E78" s="21">
        <v>0</v>
      </c>
      <c r="F78" s="16">
        <v>0</v>
      </c>
      <c r="G78" s="275"/>
    </row>
    <row r="79" spans="1:7" ht="15.75">
      <c r="A79" s="23"/>
      <c r="B79" s="10"/>
      <c r="C79" s="99"/>
      <c r="D79" s="178"/>
      <c r="E79" s="30"/>
      <c r="F79" s="54"/>
      <c r="G79" s="278"/>
    </row>
    <row r="80" spans="1:7" ht="15.75">
      <c r="A80" s="209"/>
      <c r="B80" s="379"/>
      <c r="C80" s="92"/>
      <c r="D80" s="144"/>
      <c r="E80" s="28"/>
      <c r="F80" s="38"/>
      <c r="G80" s="283"/>
    </row>
    <row r="81" spans="1:7" ht="31.5">
      <c r="A81" s="69" t="s">
        <v>13</v>
      </c>
      <c r="B81" s="380"/>
      <c r="C81" s="94" t="s">
        <v>12</v>
      </c>
      <c r="D81" s="154">
        <f>SUM(D83)</f>
        <v>6554489</v>
      </c>
      <c r="E81" s="26">
        <f>SUM(E83)</f>
        <v>5142085</v>
      </c>
      <c r="F81" s="26">
        <f>SUM(F83)</f>
        <v>4609959.99</v>
      </c>
      <c r="G81" s="259">
        <f>F81/E81*100</f>
        <v>89.651571103939361</v>
      </c>
    </row>
    <row r="82" spans="1:7" ht="15.75">
      <c r="A82" s="7"/>
      <c r="B82" s="380"/>
      <c r="C82" s="94"/>
      <c r="D82" s="154"/>
      <c r="E82" s="26"/>
      <c r="F82" s="16"/>
      <c r="G82" s="275"/>
    </row>
    <row r="83" spans="1:7" ht="31.5">
      <c r="A83" s="9"/>
      <c r="B83" s="85" t="s">
        <v>68</v>
      </c>
      <c r="C83" s="94" t="s">
        <v>67</v>
      </c>
      <c r="D83" s="154">
        <f>SUM(D85+D87)</f>
        <v>6554489</v>
      </c>
      <c r="E83" s="26">
        <f>SUM(E85+E87)</f>
        <v>5142085</v>
      </c>
      <c r="F83" s="26">
        <f>SUM(F85+F87)</f>
        <v>4609959.99</v>
      </c>
      <c r="G83" s="259"/>
    </row>
    <row r="84" spans="1:7" ht="15.75">
      <c r="A84" s="9"/>
      <c r="B84" s="85"/>
      <c r="C84" s="95" t="s">
        <v>7</v>
      </c>
      <c r="D84" s="146"/>
      <c r="E84" s="26"/>
      <c r="F84" s="15"/>
      <c r="G84" s="275"/>
    </row>
    <row r="85" spans="1:7" ht="15.75">
      <c r="A85" s="9"/>
      <c r="B85" s="85"/>
      <c r="C85" s="95" t="s">
        <v>59</v>
      </c>
      <c r="D85" s="146">
        <v>5000000</v>
      </c>
      <c r="E85" s="21">
        <f>SUM(Arkusz3!D84)</f>
        <v>4308596</v>
      </c>
      <c r="F85" s="16">
        <f>SUM(Arkusz3!E84)</f>
        <v>3783390.13</v>
      </c>
      <c r="G85" s="276"/>
    </row>
    <row r="86" spans="1:7" ht="15.75">
      <c r="A86" s="23"/>
      <c r="B86" s="112"/>
      <c r="C86" s="298"/>
      <c r="D86" s="299"/>
      <c r="E86" s="30"/>
      <c r="F86" s="189"/>
      <c r="G86" s="277"/>
    </row>
    <row r="87" spans="1:7" ht="15.75">
      <c r="A87" s="13"/>
      <c r="B87" s="190"/>
      <c r="C87" s="186" t="s">
        <v>58</v>
      </c>
      <c r="D87" s="187">
        <v>1554489</v>
      </c>
      <c r="E87" s="41">
        <f>SUM(Arkusz4!D64)</f>
        <v>833489</v>
      </c>
      <c r="F87" s="38">
        <f>SUM(Arkusz4!E64)</f>
        <v>826569.86</v>
      </c>
      <c r="G87" s="283"/>
    </row>
    <row r="88" spans="1:7" ht="15.75">
      <c r="A88" s="23"/>
      <c r="B88" s="20"/>
      <c r="C88" s="99"/>
      <c r="D88" s="179"/>
      <c r="E88" s="21"/>
      <c r="F88" s="54"/>
      <c r="G88" s="278"/>
    </row>
    <row r="89" spans="1:7" ht="15.75">
      <c r="A89" s="69"/>
      <c r="B89" s="13"/>
      <c r="C89" s="92"/>
      <c r="D89" s="144"/>
      <c r="E89" s="28"/>
      <c r="F89" s="61"/>
      <c r="G89" s="283"/>
    </row>
    <row r="90" spans="1:7" ht="15.75">
      <c r="A90" s="69" t="s">
        <v>15</v>
      </c>
      <c r="B90" s="9"/>
      <c r="C90" s="94" t="s">
        <v>14</v>
      </c>
      <c r="D90" s="154">
        <f>SUM(D92+D96+D100)</f>
        <v>1167000</v>
      </c>
      <c r="E90" s="26">
        <f>SUM(E92+E96+E100)</f>
        <v>434257</v>
      </c>
      <c r="F90" s="26">
        <f>SUM(F92+F96+F100)</f>
        <v>357656.03</v>
      </c>
      <c r="G90" s="259">
        <f>F90/E90*100</f>
        <v>82.360452450967983</v>
      </c>
    </row>
    <row r="91" spans="1:7" ht="15.75">
      <c r="A91" s="7"/>
      <c r="B91" s="9"/>
      <c r="C91" s="94"/>
      <c r="D91" s="154"/>
      <c r="E91" s="26"/>
      <c r="F91" s="16"/>
      <c r="G91" s="259"/>
    </row>
    <row r="92" spans="1:7" ht="31.5">
      <c r="A92" s="9"/>
      <c r="B92" s="272" t="s">
        <v>71</v>
      </c>
      <c r="C92" s="94" t="s">
        <v>69</v>
      </c>
      <c r="D92" s="154">
        <f>SUM(D94)</f>
        <v>500000</v>
      </c>
      <c r="E92" s="26">
        <f>SUM(E94)</f>
        <v>261563</v>
      </c>
      <c r="F92" s="26">
        <f>SUM(F94)</f>
        <v>224763.57</v>
      </c>
      <c r="G92" s="285"/>
    </row>
    <row r="93" spans="1:7" ht="15.75">
      <c r="A93" s="9"/>
      <c r="B93" s="205"/>
      <c r="C93" s="95" t="s">
        <v>7</v>
      </c>
      <c r="D93" s="146"/>
      <c r="E93" s="21"/>
      <c r="F93" s="21"/>
      <c r="G93" s="275"/>
    </row>
    <row r="94" spans="1:7" ht="15.75">
      <c r="A94" s="9"/>
      <c r="B94" s="9"/>
      <c r="C94" s="95" t="s">
        <v>59</v>
      </c>
      <c r="D94" s="146">
        <v>500000</v>
      </c>
      <c r="E94" s="21">
        <f>SUM(Arkusz3!D93)</f>
        <v>261563</v>
      </c>
      <c r="F94" s="21">
        <f>SUM(Arkusz3!E93)</f>
        <v>224763.57</v>
      </c>
      <c r="G94" s="275"/>
    </row>
    <row r="95" spans="1:7" ht="15.75">
      <c r="A95" s="9"/>
      <c r="B95" s="9"/>
      <c r="C95" s="95"/>
      <c r="D95" s="146"/>
      <c r="E95" s="21"/>
      <c r="F95" s="21"/>
      <c r="G95" s="259"/>
    </row>
    <row r="96" spans="1:7" ht="31.5">
      <c r="A96" s="9"/>
      <c r="B96" s="205" t="s">
        <v>72</v>
      </c>
      <c r="C96" s="94" t="s">
        <v>223</v>
      </c>
      <c r="D96" s="154">
        <f>SUM(D98)</f>
        <v>600000</v>
      </c>
      <c r="E96" s="26">
        <f>SUM(E98)</f>
        <v>105694</v>
      </c>
      <c r="F96" s="26">
        <f>SUM(F98)</f>
        <v>71595.19</v>
      </c>
      <c r="G96" s="275"/>
    </row>
    <row r="97" spans="1:7" ht="15.75">
      <c r="A97" s="9"/>
      <c r="B97" s="56"/>
      <c r="C97" s="95" t="s">
        <v>7</v>
      </c>
      <c r="D97" s="146"/>
      <c r="E97" s="26"/>
      <c r="F97" s="16"/>
      <c r="G97" s="259"/>
    </row>
    <row r="98" spans="1:7" ht="15.75">
      <c r="A98" s="9"/>
      <c r="B98" s="205"/>
      <c r="C98" s="95" t="s">
        <v>59</v>
      </c>
      <c r="D98" s="146">
        <v>600000</v>
      </c>
      <c r="E98" s="21">
        <f>SUM(Arkusz3!D100)</f>
        <v>105694</v>
      </c>
      <c r="F98" s="50">
        <f>SUM(Arkusz3!E100)</f>
        <v>71595.19</v>
      </c>
      <c r="G98" s="285"/>
    </row>
    <row r="99" spans="1:7" ht="15.75">
      <c r="A99" s="9"/>
      <c r="B99" s="9"/>
      <c r="C99" s="95"/>
      <c r="D99" s="146"/>
      <c r="E99" s="21"/>
      <c r="F99" s="51"/>
      <c r="G99" s="275"/>
    </row>
    <row r="100" spans="1:7" ht="15.75">
      <c r="A100" s="9"/>
      <c r="B100" s="205" t="s">
        <v>73</v>
      </c>
      <c r="C100" s="94" t="s">
        <v>70</v>
      </c>
      <c r="D100" s="154">
        <f>SUM(D102)</f>
        <v>67000</v>
      </c>
      <c r="E100" s="26">
        <f>SUM(E102:E102)</f>
        <v>67000</v>
      </c>
      <c r="F100" s="26">
        <f>SUM(F102:F102)</f>
        <v>61297.27</v>
      </c>
      <c r="G100" s="259"/>
    </row>
    <row r="101" spans="1:7" ht="15.75">
      <c r="A101" s="9"/>
      <c r="B101" s="56"/>
      <c r="C101" s="95" t="s">
        <v>7</v>
      </c>
      <c r="D101" s="146"/>
      <c r="E101" s="26"/>
      <c r="F101" s="51"/>
      <c r="G101" s="275"/>
    </row>
    <row r="102" spans="1:7" ht="15.75">
      <c r="A102" s="9"/>
      <c r="B102" s="20"/>
      <c r="C102" s="95" t="s">
        <v>132</v>
      </c>
      <c r="D102" s="146">
        <v>67000</v>
      </c>
      <c r="E102" s="21">
        <f>SUM(Arkusz3!D106)</f>
        <v>67000</v>
      </c>
      <c r="F102" s="16">
        <f>SUM(Arkusz3!E106)</f>
        <v>61297.27</v>
      </c>
      <c r="G102" s="275"/>
    </row>
    <row r="103" spans="1:7" ht="15.75">
      <c r="A103" s="23"/>
      <c r="B103" s="10"/>
      <c r="C103" s="97"/>
      <c r="D103" s="176"/>
      <c r="E103" s="30"/>
      <c r="F103" s="54"/>
      <c r="G103" s="278"/>
    </row>
    <row r="104" spans="1:7" ht="15.75">
      <c r="A104" s="205"/>
      <c r="B104" s="9"/>
      <c r="C104" s="94"/>
      <c r="D104" s="154"/>
      <c r="E104" s="21"/>
      <c r="F104" s="16"/>
      <c r="G104" s="276"/>
    </row>
    <row r="105" spans="1:7" ht="32.25" customHeight="1">
      <c r="A105" s="69" t="s">
        <v>17</v>
      </c>
      <c r="B105" s="9"/>
      <c r="C105" s="94" t="s">
        <v>16</v>
      </c>
      <c r="D105" s="154">
        <f>SUM(D107+D111+D115+D121+D125+D129)</f>
        <v>10480000</v>
      </c>
      <c r="E105" s="26">
        <f>SUM(E107+E111+E115+E121+E125+E129)</f>
        <v>10476432</v>
      </c>
      <c r="F105" s="26">
        <f>+SUM(F107+F111+F115+F125+F129)</f>
        <v>10136732.65</v>
      </c>
      <c r="G105" s="259">
        <f>F105/E105*100</f>
        <v>96.757490050047579</v>
      </c>
    </row>
    <row r="106" spans="1:7" ht="15.75">
      <c r="A106" s="205"/>
      <c r="B106" s="85"/>
      <c r="C106" s="94"/>
      <c r="D106" s="154"/>
      <c r="E106" s="26"/>
      <c r="F106" s="16"/>
      <c r="G106" s="276"/>
    </row>
    <row r="107" spans="1:7" ht="15.75">
      <c r="A107" s="205"/>
      <c r="B107" s="85" t="s">
        <v>78</v>
      </c>
      <c r="C107" s="94" t="s">
        <v>74</v>
      </c>
      <c r="D107" s="154">
        <f>SUM(D109)</f>
        <v>683000</v>
      </c>
      <c r="E107" s="26">
        <f>SUM(E109)</f>
        <v>686532</v>
      </c>
      <c r="F107" s="26">
        <f>SUM(F109)</f>
        <v>683167.75</v>
      </c>
      <c r="G107" s="275"/>
    </row>
    <row r="108" spans="1:7" ht="15.75">
      <c r="A108" s="205"/>
      <c r="B108" s="85"/>
      <c r="C108" s="95" t="s">
        <v>7</v>
      </c>
      <c r="D108" s="146"/>
      <c r="E108" s="21"/>
      <c r="F108" s="15"/>
      <c r="G108" s="259"/>
    </row>
    <row r="109" spans="1:7" ht="15.75">
      <c r="A109" s="205"/>
      <c r="B109" s="85"/>
      <c r="C109" s="95" t="s">
        <v>59</v>
      </c>
      <c r="D109" s="146">
        <v>683000</v>
      </c>
      <c r="E109" s="21">
        <f>SUM(Arkusz3!D115)</f>
        <v>686532</v>
      </c>
      <c r="F109" s="16">
        <f>SUM(Arkusz3!E115)</f>
        <v>683167.75</v>
      </c>
      <c r="G109" s="275"/>
    </row>
    <row r="110" spans="1:7" ht="15.75">
      <c r="A110" s="205"/>
      <c r="B110" s="25"/>
      <c r="C110" s="98"/>
      <c r="D110" s="177"/>
      <c r="E110" s="21"/>
      <c r="F110" s="16"/>
      <c r="G110" s="259"/>
    </row>
    <row r="111" spans="1:7" ht="31.5">
      <c r="A111" s="205"/>
      <c r="B111" s="85" t="s">
        <v>79</v>
      </c>
      <c r="C111" s="94" t="s">
        <v>242</v>
      </c>
      <c r="D111" s="154">
        <f>SUM(D113)</f>
        <v>375000</v>
      </c>
      <c r="E111" s="26">
        <f>SUM(E113)</f>
        <v>335000</v>
      </c>
      <c r="F111" s="26">
        <f>SUM(F113)</f>
        <v>323412.51</v>
      </c>
      <c r="G111" s="259"/>
    </row>
    <row r="112" spans="1:7" ht="15.75">
      <c r="A112" s="205"/>
      <c r="B112" s="56"/>
      <c r="C112" s="95" t="s">
        <v>7</v>
      </c>
      <c r="D112" s="146"/>
      <c r="E112" s="26"/>
      <c r="F112" s="16"/>
      <c r="G112" s="259"/>
    </row>
    <row r="113" spans="1:7" ht="15.75">
      <c r="A113" s="205"/>
      <c r="B113" s="85"/>
      <c r="C113" s="95" t="s">
        <v>59</v>
      </c>
      <c r="D113" s="146">
        <v>375000</v>
      </c>
      <c r="E113" s="21">
        <f>SUM(Arkusz3!D121)</f>
        <v>335000</v>
      </c>
      <c r="F113" s="16">
        <f>SUM(Arkusz3!E121)</f>
        <v>323412.51</v>
      </c>
      <c r="G113" s="259"/>
    </row>
    <row r="114" spans="1:7" ht="15.75">
      <c r="A114" s="205"/>
      <c r="B114" s="25"/>
      <c r="C114" s="95" t="s">
        <v>75</v>
      </c>
      <c r="D114" s="146"/>
      <c r="E114" s="21"/>
      <c r="F114" s="50"/>
      <c r="G114" s="275"/>
    </row>
    <row r="115" spans="1:7" ht="31.5">
      <c r="A115" s="205"/>
      <c r="B115" s="85" t="s">
        <v>80</v>
      </c>
      <c r="C115" s="94" t="s">
        <v>243</v>
      </c>
      <c r="D115" s="154">
        <f>SUM(D117+D119)</f>
        <v>8600000</v>
      </c>
      <c r="E115" s="154">
        <f>SUM(E117+E119)</f>
        <v>8585000</v>
      </c>
      <c r="F115" s="26">
        <f>SUM(F117+F119)</f>
        <v>8300748</v>
      </c>
      <c r="G115" s="275"/>
    </row>
    <row r="116" spans="1:7" ht="15.75">
      <c r="A116" s="205"/>
      <c r="B116" s="56"/>
      <c r="C116" s="95" t="s">
        <v>7</v>
      </c>
      <c r="D116" s="146"/>
      <c r="E116" s="26"/>
      <c r="F116" s="51"/>
      <c r="G116" s="259"/>
    </row>
    <row r="117" spans="1:7" ht="15.75">
      <c r="A117" s="205"/>
      <c r="B117" s="85"/>
      <c r="C117" s="95" t="s">
        <v>59</v>
      </c>
      <c r="D117" s="146">
        <v>8350000</v>
      </c>
      <c r="E117" s="21">
        <f>SUM(Arkusz3!D128)</f>
        <v>8425000</v>
      </c>
      <c r="F117" s="50">
        <f>SUM(Arkusz3!E128)</f>
        <v>8195603.9100000001</v>
      </c>
      <c r="G117" s="275"/>
    </row>
    <row r="118" spans="1:7" ht="15.75">
      <c r="A118" s="205"/>
      <c r="B118" s="85"/>
      <c r="C118" s="98"/>
      <c r="D118" s="177"/>
      <c r="E118" s="21"/>
      <c r="F118" s="18"/>
      <c r="G118" s="281"/>
    </row>
    <row r="119" spans="1:7" ht="15.75">
      <c r="A119" s="205"/>
      <c r="B119" s="85"/>
      <c r="C119" s="95" t="s">
        <v>58</v>
      </c>
      <c r="D119" s="146">
        <v>250000</v>
      </c>
      <c r="E119" s="21">
        <f>SUM(Arkusz4!D73)</f>
        <v>160000</v>
      </c>
      <c r="F119" s="16">
        <f>SUM(Arkusz4!E73)</f>
        <v>105144.09</v>
      </c>
      <c r="G119" s="259"/>
    </row>
    <row r="120" spans="1:7" ht="15.75">
      <c r="A120" s="205"/>
      <c r="B120" s="85"/>
      <c r="C120" s="95"/>
      <c r="D120" s="146"/>
      <c r="E120" s="21"/>
      <c r="F120" s="16"/>
      <c r="G120" s="259"/>
    </row>
    <row r="121" spans="1:7" ht="15.75">
      <c r="A121" s="205"/>
      <c r="B121" s="85">
        <v>75045</v>
      </c>
      <c r="C121" s="94" t="s">
        <v>244</v>
      </c>
      <c r="D121" s="154">
        <f>SUM(D123)</f>
        <v>700</v>
      </c>
      <c r="E121" s="26">
        <f>+SUM(E123)</f>
        <v>0</v>
      </c>
      <c r="F121" s="16"/>
      <c r="G121" s="259"/>
    </row>
    <row r="122" spans="1:7" ht="15.75">
      <c r="A122" s="205"/>
      <c r="B122" s="85"/>
      <c r="C122" s="95" t="s">
        <v>7</v>
      </c>
      <c r="D122" s="146"/>
      <c r="E122" s="21"/>
      <c r="F122" s="16"/>
      <c r="G122" s="259"/>
    </row>
    <row r="123" spans="1:7" ht="15.75">
      <c r="A123" s="205"/>
      <c r="B123" s="85"/>
      <c r="C123" s="95" t="s">
        <v>59</v>
      </c>
      <c r="D123" s="146">
        <v>700</v>
      </c>
      <c r="E123" s="21">
        <v>0</v>
      </c>
      <c r="F123" s="16">
        <v>0</v>
      </c>
      <c r="G123" s="259"/>
    </row>
    <row r="124" spans="1:7" ht="15.75">
      <c r="A124" s="205"/>
      <c r="B124" s="85"/>
      <c r="C124" s="95" t="s">
        <v>75</v>
      </c>
      <c r="D124" s="146"/>
      <c r="E124" s="21"/>
      <c r="F124" s="16"/>
      <c r="G124" s="275"/>
    </row>
    <row r="125" spans="1:7" ht="31.5">
      <c r="A125" s="326"/>
      <c r="B125" s="112" t="s">
        <v>81</v>
      </c>
      <c r="C125" s="93" t="s">
        <v>77</v>
      </c>
      <c r="D125" s="180">
        <f>SUM(D127)</f>
        <v>225000</v>
      </c>
      <c r="E125" s="29">
        <f>SUM(E127)</f>
        <v>268600</v>
      </c>
      <c r="F125" s="29">
        <f>SUM(F127)</f>
        <v>264345.39</v>
      </c>
      <c r="G125" s="278"/>
    </row>
    <row r="126" spans="1:7" ht="15.75">
      <c r="A126" s="324"/>
      <c r="B126" s="13"/>
      <c r="C126" s="327" t="s">
        <v>7</v>
      </c>
      <c r="D126" s="126"/>
      <c r="E126" s="328"/>
      <c r="F126" s="61"/>
      <c r="G126" s="282"/>
    </row>
    <row r="127" spans="1:7" ht="15.75">
      <c r="A127" s="325"/>
      <c r="B127" s="56"/>
      <c r="C127" s="95" t="s">
        <v>59</v>
      </c>
      <c r="D127" s="146">
        <v>225000</v>
      </c>
      <c r="E127" s="21">
        <f>SUM(Arkusz3!D136)</f>
        <v>268600</v>
      </c>
      <c r="F127" s="21">
        <f>SUM(Arkusz3!E136)</f>
        <v>264345.39</v>
      </c>
      <c r="G127" s="276"/>
    </row>
    <row r="128" spans="1:7" ht="15.75">
      <c r="A128" s="205"/>
      <c r="B128" s="85"/>
      <c r="C128" s="95"/>
      <c r="D128" s="146"/>
      <c r="E128" s="21"/>
      <c r="F128" s="16"/>
      <c r="G128" s="276"/>
    </row>
    <row r="129" spans="1:7" ht="15.75">
      <c r="A129" s="205"/>
      <c r="B129" s="85" t="s">
        <v>82</v>
      </c>
      <c r="C129" s="94" t="s">
        <v>49</v>
      </c>
      <c r="D129" s="154">
        <f>SUM(D131)</f>
        <v>596300</v>
      </c>
      <c r="E129" s="26">
        <f>SUM(E131)</f>
        <v>601300</v>
      </c>
      <c r="F129" s="26">
        <f>SUM(F131)</f>
        <v>565059</v>
      </c>
      <c r="G129" s="276"/>
    </row>
    <row r="130" spans="1:7" ht="15.75">
      <c r="A130" s="218"/>
      <c r="B130" s="85"/>
      <c r="C130" s="95" t="s">
        <v>7</v>
      </c>
      <c r="D130" s="146"/>
      <c r="E130" s="21"/>
      <c r="F130" s="16"/>
      <c r="G130" s="275"/>
    </row>
    <row r="131" spans="1:7" ht="15.75">
      <c r="A131" s="272"/>
      <c r="B131" s="85"/>
      <c r="C131" s="95" t="s">
        <v>59</v>
      </c>
      <c r="D131" s="146">
        <v>596300</v>
      </c>
      <c r="E131" s="21">
        <f>SUM(Arkusz3!D143)</f>
        <v>601300</v>
      </c>
      <c r="F131" s="16">
        <f>SUM(Arkusz3!E143)</f>
        <v>565059</v>
      </c>
      <c r="G131" s="259"/>
    </row>
    <row r="132" spans="1:7" ht="15.75">
      <c r="A132" s="208"/>
      <c r="B132" s="112"/>
      <c r="C132" s="97"/>
      <c r="D132" s="176"/>
      <c r="E132" s="30"/>
      <c r="F132" s="30"/>
      <c r="G132" s="284"/>
    </row>
    <row r="133" spans="1:7" ht="15.75">
      <c r="A133" s="225"/>
      <c r="B133" s="37"/>
      <c r="C133" s="231"/>
      <c r="D133" s="232"/>
      <c r="E133" s="41"/>
      <c r="F133" s="38"/>
      <c r="G133" s="282"/>
    </row>
    <row r="134" spans="1:7" ht="78.75">
      <c r="A134" s="69">
        <v>751</v>
      </c>
      <c r="B134" s="7"/>
      <c r="C134" s="94" t="s">
        <v>18</v>
      </c>
      <c r="D134" s="154">
        <f>SUM(D136)</f>
        <v>6300</v>
      </c>
      <c r="E134" s="26">
        <f>SUM(E136)</f>
        <v>6300</v>
      </c>
      <c r="F134" s="26">
        <f>SUM(F136)</f>
        <v>6299.6</v>
      </c>
      <c r="G134" s="259">
        <v>100</v>
      </c>
    </row>
    <row r="135" spans="1:7" ht="15.75">
      <c r="A135" s="69"/>
      <c r="B135" s="7"/>
      <c r="C135" s="94"/>
      <c r="D135" s="154"/>
      <c r="E135" s="26"/>
      <c r="F135" s="15"/>
      <c r="G135" s="259"/>
    </row>
    <row r="136" spans="1:7" ht="47.25">
      <c r="A136" s="9"/>
      <c r="B136" s="205" t="s">
        <v>84</v>
      </c>
      <c r="C136" s="94" t="s">
        <v>83</v>
      </c>
      <c r="D136" s="154">
        <f>SUM(D138)</f>
        <v>6300</v>
      </c>
      <c r="E136" s="26">
        <f>SUM(E138)</f>
        <v>6300</v>
      </c>
      <c r="F136" s="26">
        <f>SUM(F138)</f>
        <v>6299.6</v>
      </c>
      <c r="G136" s="275"/>
    </row>
    <row r="137" spans="1:7" ht="15.75">
      <c r="A137" s="9"/>
      <c r="B137" s="205"/>
      <c r="C137" s="95" t="s">
        <v>7</v>
      </c>
      <c r="D137" s="146"/>
      <c r="E137" s="21"/>
      <c r="F137" s="21"/>
      <c r="G137" s="279"/>
    </row>
    <row r="138" spans="1:7" ht="15.75">
      <c r="A138" s="9"/>
      <c r="B138" s="9"/>
      <c r="C138" s="95" t="s">
        <v>59</v>
      </c>
      <c r="D138" s="146">
        <v>6300</v>
      </c>
      <c r="E138" s="21">
        <f>SUM(Arkusz3!D154)</f>
        <v>6300</v>
      </c>
      <c r="F138" s="21">
        <f>SUM(Arkusz3!E154)</f>
        <v>6299.6</v>
      </c>
      <c r="G138" s="279"/>
    </row>
    <row r="139" spans="1:7" ht="15.75">
      <c r="A139" s="102"/>
      <c r="B139" s="23"/>
      <c r="C139" s="97"/>
      <c r="D139" s="176"/>
      <c r="E139" s="30"/>
      <c r="F139" s="30"/>
      <c r="G139" s="286"/>
    </row>
    <row r="140" spans="1:7" ht="15.75">
      <c r="A140" s="13"/>
      <c r="B140" s="379"/>
      <c r="C140" s="92"/>
      <c r="D140" s="144"/>
      <c r="E140" s="28"/>
      <c r="F140" s="38"/>
      <c r="G140" s="282"/>
    </row>
    <row r="141" spans="1:7" ht="47.25">
      <c r="A141" s="205" t="s">
        <v>24</v>
      </c>
      <c r="B141" s="380"/>
      <c r="C141" s="94" t="s">
        <v>22</v>
      </c>
      <c r="D141" s="154">
        <f>SUM(D143+D147+D153+D159+D163+D167+D171)</f>
        <v>2112660</v>
      </c>
      <c r="E141" s="154">
        <f>SUM(E143+E147+E153+E159+E163+E167+E171)</f>
        <v>2472670</v>
      </c>
      <c r="F141" s="154">
        <f>SUM(F143+F147+F153+F159+F163+F167+F171)</f>
        <v>2409160.96</v>
      </c>
      <c r="G141" s="259">
        <f>F141/E141*100</f>
        <v>97.431560216284424</v>
      </c>
    </row>
    <row r="142" spans="1:7" ht="15.75">
      <c r="A142" s="205"/>
      <c r="B142" s="205"/>
      <c r="C142" s="94"/>
      <c r="D142" s="154"/>
      <c r="E142" s="26"/>
      <c r="F142" s="16"/>
      <c r="G142" s="259"/>
    </row>
    <row r="143" spans="1:7" ht="15.75">
      <c r="A143" s="205"/>
      <c r="B143" s="57" t="s">
        <v>90</v>
      </c>
      <c r="C143" s="94" t="s">
        <v>85</v>
      </c>
      <c r="D143" s="154">
        <f>SUM(D145)</f>
        <v>28160</v>
      </c>
      <c r="E143" s="26">
        <f>SUM(E145)</f>
        <v>28160</v>
      </c>
      <c r="F143" s="26">
        <f>SUM(F145)</f>
        <v>28160</v>
      </c>
      <c r="G143" s="259"/>
    </row>
    <row r="144" spans="1:7" ht="15.75">
      <c r="A144" s="205"/>
      <c r="B144" s="57"/>
      <c r="C144" s="95" t="s">
        <v>7</v>
      </c>
      <c r="D144" s="146"/>
      <c r="E144" s="26"/>
      <c r="F144" s="16"/>
      <c r="G144" s="259"/>
    </row>
    <row r="145" spans="1:7" ht="15.75">
      <c r="A145" s="205"/>
      <c r="B145" s="205"/>
      <c r="C145" s="95" t="s">
        <v>59</v>
      </c>
      <c r="D145" s="146">
        <v>28160</v>
      </c>
      <c r="E145" s="21">
        <f>SUM(Arkusz3!D166)</f>
        <v>28160</v>
      </c>
      <c r="F145" s="16">
        <f>SUM(Arkusz3!E164)</f>
        <v>28160</v>
      </c>
      <c r="G145" s="259"/>
    </row>
    <row r="146" spans="1:7" ht="15.75">
      <c r="A146" s="205"/>
      <c r="B146" s="205"/>
      <c r="C146" s="95"/>
      <c r="D146" s="146"/>
      <c r="E146" s="21"/>
      <c r="F146" s="16"/>
      <c r="G146" s="259"/>
    </row>
    <row r="147" spans="1:7" ht="31.5">
      <c r="A147" s="205"/>
      <c r="B147" s="57" t="s">
        <v>265</v>
      </c>
      <c r="C147" s="94" t="s">
        <v>266</v>
      </c>
      <c r="D147" s="154">
        <f>D151</f>
        <v>20000</v>
      </c>
      <c r="E147" s="26">
        <f>SUM(E149,E151)</f>
        <v>42000</v>
      </c>
      <c r="F147" s="15">
        <f>SUM(F149,F151)</f>
        <v>41550.259999999995</v>
      </c>
      <c r="G147" s="259"/>
    </row>
    <row r="148" spans="1:7" ht="15.75">
      <c r="A148" s="205"/>
      <c r="B148" s="57"/>
      <c r="C148" s="95" t="s">
        <v>7</v>
      </c>
      <c r="D148" s="146"/>
      <c r="E148" s="21"/>
      <c r="F148" s="16"/>
      <c r="G148" s="259"/>
    </row>
    <row r="149" spans="1:7" ht="15.75">
      <c r="A149" s="205"/>
      <c r="B149" s="205"/>
      <c r="C149" s="95" t="s">
        <v>59</v>
      </c>
      <c r="D149" s="146">
        <v>0</v>
      </c>
      <c r="E149" s="21">
        <f>SUM(Arkusz3!D168)</f>
        <v>22000</v>
      </c>
      <c r="F149" s="16">
        <f>SUM(Arkusz3!E170)</f>
        <v>21550.26</v>
      </c>
      <c r="G149" s="259"/>
    </row>
    <row r="150" spans="1:7" ht="15.75">
      <c r="A150" s="205"/>
      <c r="B150" s="205"/>
      <c r="C150" s="95"/>
      <c r="D150" s="146"/>
      <c r="E150" s="21"/>
      <c r="F150" s="16"/>
      <c r="G150" s="259"/>
    </row>
    <row r="151" spans="1:7" ht="15.75">
      <c r="A151" s="205"/>
      <c r="B151" s="205"/>
      <c r="C151" s="95" t="s">
        <v>58</v>
      </c>
      <c r="D151" s="146">
        <v>20000</v>
      </c>
      <c r="E151" s="21">
        <f>SUM(Arkusz4!D81)</f>
        <v>20000</v>
      </c>
      <c r="F151" s="16">
        <f>SUM(Arkusz4!E81)</f>
        <v>20000</v>
      </c>
      <c r="G151" s="259"/>
    </row>
    <row r="152" spans="1:7" ht="15.75">
      <c r="A152" s="9"/>
      <c r="B152" s="9"/>
      <c r="C152" s="95"/>
      <c r="D152" s="146"/>
      <c r="E152" s="21"/>
      <c r="F152" s="16"/>
      <c r="G152" s="275"/>
    </row>
    <row r="153" spans="1:7" ht="15.75">
      <c r="A153" s="205"/>
      <c r="B153" s="205">
        <v>75412</v>
      </c>
      <c r="C153" s="94" t="s">
        <v>86</v>
      </c>
      <c r="D153" s="154">
        <f>SUM(D155+D157)</f>
        <v>411000</v>
      </c>
      <c r="E153" s="26">
        <f>SUM(E155+E157)</f>
        <v>574600</v>
      </c>
      <c r="F153" s="26">
        <f>SUM(F155+F157)</f>
        <v>556190.87</v>
      </c>
      <c r="G153" s="275"/>
    </row>
    <row r="154" spans="1:7" ht="15.75">
      <c r="A154" s="9"/>
      <c r="B154" s="205"/>
      <c r="C154" s="95" t="s">
        <v>7</v>
      </c>
      <c r="D154" s="146"/>
      <c r="E154" s="26"/>
      <c r="F154" s="16"/>
      <c r="G154" s="275"/>
    </row>
    <row r="155" spans="1:7" ht="15.75">
      <c r="A155" s="9"/>
      <c r="B155" s="205"/>
      <c r="C155" s="95" t="s">
        <v>59</v>
      </c>
      <c r="D155" s="146">
        <v>351000</v>
      </c>
      <c r="E155" s="21">
        <f>SUM(Arkusz3!D172)</f>
        <v>353000</v>
      </c>
      <c r="F155" s="16">
        <f>SUM(Arkusz3!E172)</f>
        <v>336909</v>
      </c>
      <c r="G155" s="275"/>
    </row>
    <row r="156" spans="1:7" ht="15.75">
      <c r="A156" s="9"/>
      <c r="B156" s="9"/>
      <c r="C156" s="98"/>
      <c r="D156" s="177"/>
      <c r="E156" s="21"/>
      <c r="F156" s="15"/>
      <c r="G156" s="259"/>
    </row>
    <row r="157" spans="1:7" ht="15.75">
      <c r="A157" s="9"/>
      <c r="B157" s="205"/>
      <c r="C157" s="95" t="s">
        <v>58</v>
      </c>
      <c r="D157" s="146">
        <v>60000</v>
      </c>
      <c r="E157" s="21">
        <f>SUM(Arkusz4!D86)</f>
        <v>221600</v>
      </c>
      <c r="F157" s="16">
        <f>SUM(Arkusz4!E86)</f>
        <v>219281.87</v>
      </c>
      <c r="G157" s="275"/>
    </row>
    <row r="158" spans="1:7" ht="15.75">
      <c r="A158" s="9"/>
      <c r="B158" s="205"/>
      <c r="C158" s="96"/>
      <c r="D158" s="175"/>
      <c r="E158" s="21"/>
      <c r="F158" s="67"/>
      <c r="G158" s="276"/>
    </row>
    <row r="159" spans="1:7" ht="15.75">
      <c r="A159" s="9"/>
      <c r="B159" s="218">
        <v>75414</v>
      </c>
      <c r="C159" s="94" t="s">
        <v>87</v>
      </c>
      <c r="D159" s="154">
        <f>SUM(D161)</f>
        <v>500</v>
      </c>
      <c r="E159" s="26">
        <f>SUM(E161)</f>
        <v>500</v>
      </c>
      <c r="F159" s="26">
        <f>SUM(F161)</f>
        <v>500</v>
      </c>
      <c r="G159" s="275"/>
    </row>
    <row r="160" spans="1:7" ht="15.75">
      <c r="A160" s="9"/>
      <c r="B160" s="218"/>
      <c r="C160" s="95" t="s">
        <v>7</v>
      </c>
      <c r="D160" s="146"/>
      <c r="E160" s="21"/>
      <c r="F160" s="15"/>
      <c r="G160" s="259"/>
    </row>
    <row r="161" spans="1:7" ht="15.75">
      <c r="A161" s="23"/>
      <c r="B161" s="326"/>
      <c r="C161" s="97" t="s">
        <v>59</v>
      </c>
      <c r="D161" s="176">
        <v>500</v>
      </c>
      <c r="E161" s="30">
        <f>SUM(Arkusz3!D180)</f>
        <v>500</v>
      </c>
      <c r="F161" s="189">
        <f>SUM(Arkusz3!E180)</f>
        <v>500</v>
      </c>
      <c r="G161" s="277"/>
    </row>
    <row r="162" spans="1:7" ht="15.75">
      <c r="A162" s="13"/>
      <c r="B162" s="324"/>
      <c r="C162" s="186" t="s">
        <v>88</v>
      </c>
      <c r="D162" s="187"/>
      <c r="E162" s="41"/>
      <c r="F162" s="38"/>
      <c r="G162" s="282"/>
    </row>
    <row r="163" spans="1:7" ht="15.75">
      <c r="A163" s="9"/>
      <c r="B163" s="325">
        <v>75416</v>
      </c>
      <c r="C163" s="319" t="s">
        <v>267</v>
      </c>
      <c r="D163" s="118">
        <f>SUM(D165)</f>
        <v>1450000</v>
      </c>
      <c r="E163" s="26">
        <f>SUM(E165)</f>
        <v>1520000</v>
      </c>
      <c r="F163" s="26">
        <f>SUM(F165)</f>
        <v>1490845.45</v>
      </c>
      <c r="G163" s="275"/>
    </row>
    <row r="164" spans="1:7" ht="15.75">
      <c r="A164" s="9"/>
      <c r="B164" s="9"/>
      <c r="C164" s="95" t="s">
        <v>7</v>
      </c>
      <c r="D164" s="146"/>
      <c r="E164" s="34"/>
      <c r="F164" s="16"/>
      <c r="G164" s="275"/>
    </row>
    <row r="165" spans="1:7" ht="15.75">
      <c r="A165" s="9"/>
      <c r="B165" s="205"/>
      <c r="C165" s="95" t="s">
        <v>59</v>
      </c>
      <c r="D165" s="146">
        <v>1450000</v>
      </c>
      <c r="E165" s="21">
        <f>SUM(Arkusz3!D186)</f>
        <v>1520000</v>
      </c>
      <c r="F165" s="16">
        <f>SUM(Arkusz3!E186)</f>
        <v>1490845.45</v>
      </c>
      <c r="G165" s="276"/>
    </row>
    <row r="166" spans="1:7" ht="15.75">
      <c r="A166" s="9"/>
      <c r="B166" s="205"/>
      <c r="C166" s="95"/>
      <c r="D166" s="146"/>
      <c r="E166" s="21"/>
      <c r="F166" s="16"/>
      <c r="G166" s="276"/>
    </row>
    <row r="167" spans="1:7" ht="15.75">
      <c r="A167" s="9"/>
      <c r="B167" s="57" t="s">
        <v>172</v>
      </c>
      <c r="C167" s="94" t="s">
        <v>130</v>
      </c>
      <c r="D167" s="154">
        <f>SUM(D169)</f>
        <v>50000</v>
      </c>
      <c r="E167" s="26">
        <f>SUM(E169)</f>
        <v>133000</v>
      </c>
      <c r="F167" s="26">
        <f>SUM(F169)</f>
        <v>131323.59</v>
      </c>
      <c r="G167" s="276"/>
    </row>
    <row r="168" spans="1:7" ht="15.75">
      <c r="A168" s="9"/>
      <c r="B168" s="57"/>
      <c r="C168" s="95" t="s">
        <v>7</v>
      </c>
      <c r="D168" s="146"/>
      <c r="E168" s="21"/>
      <c r="F168" s="16"/>
      <c r="G168" s="276"/>
    </row>
    <row r="169" spans="1:7" ht="15.75">
      <c r="A169" s="9"/>
      <c r="B169" s="57"/>
      <c r="C169" s="95" t="s">
        <v>59</v>
      </c>
      <c r="D169" s="146">
        <v>50000</v>
      </c>
      <c r="E169" s="21">
        <f>SUM(Arkusz3!D194)</f>
        <v>133000</v>
      </c>
      <c r="F169" s="16">
        <f>SUM(Arkusz3!E194)</f>
        <v>131323.59</v>
      </c>
      <c r="G169" s="276"/>
    </row>
    <row r="170" spans="1:7" ht="15.75">
      <c r="A170" s="9"/>
      <c r="B170" s="57"/>
      <c r="C170" s="94"/>
      <c r="D170" s="154"/>
      <c r="E170" s="21"/>
      <c r="F170" s="16"/>
      <c r="G170" s="276"/>
    </row>
    <row r="171" spans="1:7" ht="15.75">
      <c r="A171" s="9"/>
      <c r="B171" s="57" t="s">
        <v>173</v>
      </c>
      <c r="C171" s="94" t="s">
        <v>49</v>
      </c>
      <c r="D171" s="154">
        <f>SUM(D173:D173)</f>
        <v>153000</v>
      </c>
      <c r="E171" s="26">
        <f>SUM(E173+E175)</f>
        <v>174410</v>
      </c>
      <c r="F171" s="26">
        <f>SUM(F173+F175)</f>
        <v>160590.79</v>
      </c>
      <c r="G171" s="276"/>
    </row>
    <row r="172" spans="1:7" ht="15.75">
      <c r="A172" s="9"/>
      <c r="B172" s="57"/>
      <c r="C172" s="95" t="s">
        <v>7</v>
      </c>
      <c r="D172" s="146"/>
      <c r="E172" s="21"/>
      <c r="F172" s="16"/>
      <c r="G172" s="276"/>
    </row>
    <row r="173" spans="1:7" ht="15.75">
      <c r="A173" s="9"/>
      <c r="B173" s="205"/>
      <c r="C173" s="95" t="s">
        <v>59</v>
      </c>
      <c r="D173" s="146">
        <v>153000</v>
      </c>
      <c r="E173" s="21">
        <f>SUM(Arkusz3!D200)</f>
        <v>149410</v>
      </c>
      <c r="F173" s="16">
        <f>SUM(Arkusz3!E200)</f>
        <v>143801.79</v>
      </c>
      <c r="G173" s="276"/>
    </row>
    <row r="174" spans="1:7" ht="15.75">
      <c r="A174" s="9"/>
      <c r="B174" s="270"/>
      <c r="C174" s="95"/>
      <c r="D174" s="146"/>
      <c r="E174" s="21"/>
      <c r="F174" s="16"/>
      <c r="G174" s="276"/>
    </row>
    <row r="175" spans="1:7" ht="15.75">
      <c r="A175" s="9"/>
      <c r="B175" s="270"/>
      <c r="C175" s="95" t="s">
        <v>58</v>
      </c>
      <c r="D175" s="146"/>
      <c r="E175" s="21">
        <f>SUM(Arkusz4!D94)</f>
        <v>25000</v>
      </c>
      <c r="F175" s="16">
        <f>SUM(Arkusz4!E94)</f>
        <v>16789</v>
      </c>
      <c r="G175" s="276"/>
    </row>
    <row r="176" spans="1:7" ht="15.75">
      <c r="A176" s="23"/>
      <c r="B176" s="6"/>
      <c r="C176" s="99"/>
      <c r="D176" s="178"/>
      <c r="E176" s="30"/>
      <c r="F176" s="54"/>
      <c r="G176" s="277"/>
    </row>
    <row r="177" spans="1:7" ht="15.75">
      <c r="A177" s="209"/>
      <c r="B177" s="388"/>
      <c r="C177" s="92"/>
      <c r="D177" s="144"/>
      <c r="E177" s="28"/>
      <c r="F177" s="15"/>
      <c r="G177" s="259"/>
    </row>
    <row r="178" spans="1:7" ht="31.5">
      <c r="A178" s="69" t="s">
        <v>93</v>
      </c>
      <c r="B178" s="380"/>
      <c r="C178" s="94" t="s">
        <v>92</v>
      </c>
      <c r="D178" s="154">
        <f>SUM(D180)</f>
        <v>4220000</v>
      </c>
      <c r="E178" s="26">
        <f>SUM(E180)</f>
        <v>3230000</v>
      </c>
      <c r="F178" s="26">
        <f>SUM(F180)</f>
        <v>3149170.6</v>
      </c>
      <c r="G178" s="259">
        <f>F178/E178*100</f>
        <v>97.497541795665626</v>
      </c>
    </row>
    <row r="179" spans="1:7" ht="15.75">
      <c r="A179" s="4"/>
      <c r="B179" s="205"/>
      <c r="C179" s="94"/>
      <c r="D179" s="154"/>
      <c r="E179" s="26"/>
      <c r="F179" s="16"/>
      <c r="G179" s="276"/>
    </row>
    <row r="180" spans="1:7" ht="47.25">
      <c r="A180" s="205"/>
      <c r="B180" s="25" t="s">
        <v>95</v>
      </c>
      <c r="C180" s="94" t="s">
        <v>94</v>
      </c>
      <c r="D180" s="154">
        <f>SUM(D182)</f>
        <v>4220000</v>
      </c>
      <c r="E180" s="26">
        <f>SUM(E182)</f>
        <v>3230000</v>
      </c>
      <c r="F180" s="26">
        <f>SUM(F182)</f>
        <v>3149170.6</v>
      </c>
      <c r="G180" s="276"/>
    </row>
    <row r="181" spans="1:7" ht="15.75">
      <c r="A181" s="205"/>
      <c r="B181" s="85"/>
      <c r="C181" s="95" t="s">
        <v>7</v>
      </c>
      <c r="D181" s="146"/>
      <c r="E181" s="26"/>
      <c r="F181" s="16"/>
      <c r="G181" s="276"/>
    </row>
    <row r="182" spans="1:7" ht="15.75">
      <c r="A182" s="205"/>
      <c r="B182" s="85"/>
      <c r="C182" s="95" t="s">
        <v>59</v>
      </c>
      <c r="D182" s="146">
        <v>4220000</v>
      </c>
      <c r="E182" s="21">
        <f>SUM(Arkusz3!D209)</f>
        <v>3230000</v>
      </c>
      <c r="F182" s="50">
        <f>SUM(Arkusz3!E209)</f>
        <v>3149170.6</v>
      </c>
      <c r="G182" s="287"/>
    </row>
    <row r="183" spans="1:7" ht="15.75">
      <c r="A183" s="208"/>
      <c r="B183" s="63"/>
      <c r="C183" s="99"/>
      <c r="D183" s="178"/>
      <c r="E183" s="30"/>
      <c r="F183" s="54"/>
      <c r="G183" s="288"/>
    </row>
    <row r="184" spans="1:7" ht="15.75">
      <c r="A184" s="209"/>
      <c r="B184" s="379"/>
      <c r="C184" s="92"/>
      <c r="D184" s="144"/>
      <c r="E184" s="28"/>
      <c r="F184" s="51"/>
      <c r="G184" s="259"/>
    </row>
    <row r="185" spans="1:7" ht="15.75">
      <c r="A185" s="69" t="s">
        <v>27</v>
      </c>
      <c r="B185" s="380"/>
      <c r="C185" s="94" t="s">
        <v>26</v>
      </c>
      <c r="D185" s="154">
        <f>SUM(D187)</f>
        <v>1320000</v>
      </c>
      <c r="E185" s="26">
        <f>SUM(E187)</f>
        <v>39000</v>
      </c>
      <c r="F185" s="26">
        <f>SUM(F187)</f>
        <v>0</v>
      </c>
      <c r="G185" s="259">
        <f>F185/E185*100</f>
        <v>0</v>
      </c>
    </row>
    <row r="186" spans="1:7" ht="15.75">
      <c r="A186" s="69"/>
      <c r="B186" s="205"/>
      <c r="C186" s="94"/>
      <c r="D186" s="154"/>
      <c r="E186" s="26"/>
      <c r="F186" s="51"/>
      <c r="G186" s="259"/>
    </row>
    <row r="187" spans="1:7" ht="15.75">
      <c r="A187" s="69"/>
      <c r="B187" s="57" t="s">
        <v>349</v>
      </c>
      <c r="C187" s="94" t="s">
        <v>183</v>
      </c>
      <c r="D187" s="154">
        <f>SUM(D189)</f>
        <v>1320000</v>
      </c>
      <c r="E187" s="26">
        <f>SUM(E189)</f>
        <v>39000</v>
      </c>
      <c r="F187" s="26">
        <f>SUM(F189)</f>
        <v>0</v>
      </c>
      <c r="G187" s="259"/>
    </row>
    <row r="188" spans="1:7" ht="15.75">
      <c r="A188" s="69"/>
      <c r="B188" s="57"/>
      <c r="C188" s="95" t="s">
        <v>7</v>
      </c>
      <c r="D188" s="146"/>
      <c r="E188" s="26"/>
      <c r="F188" s="51"/>
      <c r="G188" s="259"/>
    </row>
    <row r="189" spans="1:7" ht="15.75">
      <c r="A189" s="69"/>
      <c r="B189" s="57"/>
      <c r="C189" s="95" t="s">
        <v>59</v>
      </c>
      <c r="D189" s="146">
        <v>1320000</v>
      </c>
      <c r="E189" s="21">
        <f>SUM(Arkusz3!D214)</f>
        <v>39000</v>
      </c>
      <c r="F189" s="50">
        <f>SUM(Arkusz3!E214)</f>
        <v>0</v>
      </c>
      <c r="G189" s="259"/>
    </row>
    <row r="190" spans="1:7" ht="15.75">
      <c r="A190" s="208"/>
      <c r="B190" s="20"/>
      <c r="C190" s="95"/>
      <c r="D190" s="146"/>
      <c r="E190" s="30"/>
      <c r="F190" s="54"/>
      <c r="G190" s="277"/>
    </row>
    <row r="191" spans="1:7" ht="15.75">
      <c r="A191" s="69"/>
      <c r="B191" s="379"/>
      <c r="C191" s="92"/>
      <c r="D191" s="144"/>
      <c r="E191" s="28"/>
      <c r="F191" s="50"/>
      <c r="G191" s="275"/>
    </row>
    <row r="192" spans="1:7" ht="15.75">
      <c r="A192" s="69">
        <v>801</v>
      </c>
      <c r="B192" s="380"/>
      <c r="C192" s="94" t="s">
        <v>28</v>
      </c>
      <c r="D192" s="154">
        <f>SUM(D194+D200+D204+D210+D216+D220+D226+D230+D234+D240)</f>
        <v>52163200</v>
      </c>
      <c r="E192" s="26">
        <f>SUM(E194+E200+E204+E210+E216+E220+E226+E230+E234+E240)</f>
        <v>56201764</v>
      </c>
      <c r="F192" s="26">
        <f>SUM(F194+F200+F204+F210+F216+F220+F226+F230+F234+F240)</f>
        <v>55771983.659999996</v>
      </c>
      <c r="G192" s="259">
        <f>F192/E192*100</f>
        <v>99.235290301564191</v>
      </c>
    </row>
    <row r="193" spans="1:7" ht="15.75">
      <c r="A193" s="4"/>
      <c r="B193" s="69"/>
      <c r="C193" s="94"/>
      <c r="D193" s="154"/>
      <c r="E193" s="26"/>
      <c r="F193" s="50"/>
      <c r="G193" s="275"/>
    </row>
    <row r="194" spans="1:7" ht="15.75">
      <c r="A194" s="9"/>
      <c r="B194" s="25">
        <v>80101</v>
      </c>
      <c r="C194" s="94" t="s">
        <v>96</v>
      </c>
      <c r="D194" s="154">
        <f>SUM(D196+D198)</f>
        <v>22028000</v>
      </c>
      <c r="E194" s="26">
        <f>SUM(E196+E198)</f>
        <v>22978652</v>
      </c>
      <c r="F194" s="26">
        <f>SUM(F196+F198)</f>
        <v>22808999.459999997</v>
      </c>
      <c r="G194" s="276"/>
    </row>
    <row r="195" spans="1:7" ht="15.75">
      <c r="A195" s="9"/>
      <c r="B195" s="85"/>
      <c r="C195" s="95" t="s">
        <v>7</v>
      </c>
      <c r="D195" s="146"/>
      <c r="E195" s="21"/>
      <c r="F195" s="50"/>
      <c r="G195" s="276"/>
    </row>
    <row r="196" spans="1:7" ht="15.75">
      <c r="A196" s="9"/>
      <c r="B196" s="85"/>
      <c r="C196" s="95" t="s">
        <v>59</v>
      </c>
      <c r="D196" s="146">
        <v>21446900</v>
      </c>
      <c r="E196" s="21">
        <f>SUM(Arkusz3!D225)</f>
        <v>22094816</v>
      </c>
      <c r="F196" s="50">
        <f>SUM(Arkusz3!E225)</f>
        <v>22027213.099999998</v>
      </c>
      <c r="G196" s="276"/>
    </row>
    <row r="197" spans="1:7" ht="15.75">
      <c r="A197" s="9"/>
      <c r="B197" s="85"/>
      <c r="C197" s="98"/>
      <c r="D197" s="177"/>
      <c r="E197" s="21"/>
      <c r="F197" s="50"/>
      <c r="G197" s="287"/>
    </row>
    <row r="198" spans="1:7" ht="15.75">
      <c r="A198" s="9"/>
      <c r="B198" s="85"/>
      <c r="C198" s="95" t="s">
        <v>58</v>
      </c>
      <c r="D198" s="146">
        <v>581100</v>
      </c>
      <c r="E198" s="21">
        <f>SUM(Arkusz4!D102)</f>
        <v>883836</v>
      </c>
      <c r="F198" s="16">
        <f>SUM(Arkusz4!E102)</f>
        <v>781786.3600000001</v>
      </c>
      <c r="G198" s="275"/>
    </row>
    <row r="199" spans="1:7" ht="15.75">
      <c r="A199" s="9"/>
      <c r="B199" s="25"/>
      <c r="C199" s="95"/>
      <c r="D199" s="146"/>
      <c r="E199" s="21" t="s">
        <v>168</v>
      </c>
      <c r="F199" s="15"/>
      <c r="G199" s="259"/>
    </row>
    <row r="200" spans="1:7" ht="31.5">
      <c r="A200" s="9"/>
      <c r="B200" s="85">
        <v>80103</v>
      </c>
      <c r="C200" s="94" t="s">
        <v>97</v>
      </c>
      <c r="D200" s="154">
        <f>SUM(D202)</f>
        <v>866900</v>
      </c>
      <c r="E200" s="26">
        <f>SUM(E202)</f>
        <v>861412</v>
      </c>
      <c r="F200" s="26">
        <f>SUM(F202)</f>
        <v>859212.17999999993</v>
      </c>
      <c r="G200" s="259"/>
    </row>
    <row r="201" spans="1:7" ht="15.75">
      <c r="A201" s="9"/>
      <c r="B201" s="56"/>
      <c r="C201" s="95" t="s">
        <v>7</v>
      </c>
      <c r="D201" s="146"/>
      <c r="E201" s="26"/>
      <c r="F201" s="15"/>
      <c r="G201" s="285"/>
    </row>
    <row r="202" spans="1:7" ht="15.75">
      <c r="A202" s="23"/>
      <c r="B202" s="112"/>
      <c r="C202" s="97" t="s">
        <v>59</v>
      </c>
      <c r="D202" s="176">
        <v>866900</v>
      </c>
      <c r="E202" s="30">
        <f>SUM(Arkusz3!D235)</f>
        <v>861412</v>
      </c>
      <c r="F202" s="189">
        <f>SUM(Arkusz3!E235)</f>
        <v>859212.17999999993</v>
      </c>
      <c r="G202" s="284"/>
    </row>
    <row r="203" spans="1:7" ht="15.75">
      <c r="A203" s="13"/>
      <c r="B203" s="324"/>
      <c r="C203" s="186"/>
      <c r="D203" s="126"/>
      <c r="E203" s="41"/>
      <c r="F203" s="38"/>
      <c r="G203" s="329"/>
    </row>
    <row r="204" spans="1:7" ht="15.75">
      <c r="A204" s="9"/>
      <c r="B204" s="85">
        <v>80104</v>
      </c>
      <c r="C204" s="319" t="s">
        <v>98</v>
      </c>
      <c r="D204" s="154">
        <f>SUM(D206+D208)</f>
        <v>9502000</v>
      </c>
      <c r="E204" s="26">
        <f>SUM(E206+E208)</f>
        <v>10954314</v>
      </c>
      <c r="F204" s="26">
        <f>SUM(F206+F208)</f>
        <v>10909190.26</v>
      </c>
      <c r="G204" s="259"/>
    </row>
    <row r="205" spans="1:7" ht="15.75">
      <c r="A205" s="9"/>
      <c r="B205" s="85"/>
      <c r="C205" s="95" t="s">
        <v>7</v>
      </c>
      <c r="D205" s="146"/>
      <c r="E205" s="21"/>
      <c r="F205" s="16"/>
      <c r="G205" s="259"/>
    </row>
    <row r="206" spans="1:7" ht="15.75">
      <c r="A206" s="9"/>
      <c r="B206" s="85"/>
      <c r="C206" s="95" t="s">
        <v>59</v>
      </c>
      <c r="D206" s="146">
        <v>9202000</v>
      </c>
      <c r="E206" s="21">
        <f>SUM(Arkusz3!D243)</f>
        <v>10247623</v>
      </c>
      <c r="F206" s="16">
        <f>SUM(Arkusz3!E243)</f>
        <v>10203755.09</v>
      </c>
      <c r="G206" s="259"/>
    </row>
    <row r="207" spans="1:7" ht="15.75">
      <c r="A207" s="9"/>
      <c r="B207" s="85"/>
      <c r="C207" s="95"/>
      <c r="D207" s="146"/>
      <c r="E207" s="21"/>
      <c r="F207" s="16"/>
      <c r="G207" s="259"/>
    </row>
    <row r="208" spans="1:7" ht="15.75">
      <c r="A208" s="9"/>
      <c r="B208" s="85"/>
      <c r="C208" s="95" t="s">
        <v>58</v>
      </c>
      <c r="D208" s="146">
        <v>300000</v>
      </c>
      <c r="E208" s="21">
        <f>SUM(Arkusz4!D114)</f>
        <v>706691</v>
      </c>
      <c r="F208" s="16">
        <f>SUM(Arkusz4!E114)</f>
        <v>705435.17</v>
      </c>
      <c r="G208" s="259"/>
    </row>
    <row r="209" spans="1:7" ht="15.75">
      <c r="A209" s="9"/>
      <c r="B209" s="85"/>
      <c r="C209" s="95"/>
      <c r="D209" s="146"/>
      <c r="E209" s="21"/>
      <c r="F209" s="50"/>
      <c r="G209" s="287"/>
    </row>
    <row r="210" spans="1:7" ht="15.75">
      <c r="A210" s="9"/>
      <c r="B210" s="85">
        <v>80110</v>
      </c>
      <c r="C210" s="94" t="s">
        <v>99</v>
      </c>
      <c r="D210" s="154">
        <f>SUM(D212)</f>
        <v>11894000</v>
      </c>
      <c r="E210" s="26">
        <f>SUM(E212+E214)</f>
        <v>12815817</v>
      </c>
      <c r="F210" s="26">
        <f>SUM(F212+F214)</f>
        <v>12748639.110000001</v>
      </c>
      <c r="G210" s="275"/>
    </row>
    <row r="211" spans="1:7" ht="15.75">
      <c r="A211" s="9"/>
      <c r="B211" s="85"/>
      <c r="C211" s="95" t="s">
        <v>7</v>
      </c>
      <c r="D211" s="146"/>
      <c r="E211" s="21"/>
      <c r="F211" s="51"/>
      <c r="G211" s="259"/>
    </row>
    <row r="212" spans="1:7" ht="15.75">
      <c r="A212" s="9"/>
      <c r="B212" s="85"/>
      <c r="C212" s="95" t="s">
        <v>59</v>
      </c>
      <c r="D212" s="146">
        <v>11894000</v>
      </c>
      <c r="E212" s="21">
        <f>SUM(Arkusz3!D252)</f>
        <v>12795031</v>
      </c>
      <c r="F212" s="50">
        <f>SUM(Arkusz3!E252)</f>
        <v>12727854.290000001</v>
      </c>
      <c r="G212" s="287"/>
    </row>
    <row r="213" spans="1:7" ht="15.75">
      <c r="A213" s="9"/>
      <c r="B213" s="85"/>
      <c r="C213" s="95"/>
      <c r="D213" s="146"/>
      <c r="E213" s="21"/>
      <c r="F213" s="50"/>
      <c r="G213" s="287"/>
    </row>
    <row r="214" spans="1:7" ht="15.75">
      <c r="A214" s="9"/>
      <c r="B214" s="85"/>
      <c r="C214" s="95" t="s">
        <v>58</v>
      </c>
      <c r="D214" s="146"/>
      <c r="E214" s="21">
        <f>SUM(Arkusz4!D121)</f>
        <v>20786</v>
      </c>
      <c r="F214" s="50">
        <f>SUM(Arkusz4!E121)</f>
        <v>20784.82</v>
      </c>
      <c r="G214" s="287"/>
    </row>
    <row r="215" spans="1:7" ht="15.75">
      <c r="A215" s="9"/>
      <c r="B215" s="85"/>
      <c r="C215" s="95"/>
      <c r="D215" s="146"/>
      <c r="E215" s="21"/>
      <c r="F215" s="51"/>
      <c r="G215" s="275"/>
    </row>
    <row r="216" spans="1:7" ht="15.75">
      <c r="A216" s="9"/>
      <c r="B216" s="85">
        <v>80113</v>
      </c>
      <c r="C216" s="94" t="s">
        <v>100</v>
      </c>
      <c r="D216" s="154">
        <f>SUM(D218)</f>
        <v>2371300</v>
      </c>
      <c r="E216" s="26">
        <f>SUM(E218)</f>
        <v>2275925</v>
      </c>
      <c r="F216" s="26">
        <f>SUM(F218)</f>
        <v>2257781.9</v>
      </c>
      <c r="G216" s="259"/>
    </row>
    <row r="217" spans="1:7" ht="15.75">
      <c r="A217" s="9"/>
      <c r="B217" s="85"/>
      <c r="C217" s="95" t="s">
        <v>7</v>
      </c>
      <c r="D217" s="146"/>
      <c r="E217" s="21"/>
      <c r="F217" s="51"/>
      <c r="G217" s="289"/>
    </row>
    <row r="218" spans="1:7" ht="15.75">
      <c r="A218" s="9"/>
      <c r="B218" s="85"/>
      <c r="C218" s="95" t="s">
        <v>59</v>
      </c>
      <c r="D218" s="146">
        <v>2371300</v>
      </c>
      <c r="E218" s="21">
        <f>SUM(Arkusz3!D262)</f>
        <v>2275925</v>
      </c>
      <c r="F218" s="50">
        <f>SUM(Arkusz3!E262)</f>
        <v>2257781.9</v>
      </c>
      <c r="G218" s="276"/>
    </row>
    <row r="219" spans="1:7" ht="15.75">
      <c r="A219" s="9"/>
      <c r="B219" s="85"/>
      <c r="C219" s="95"/>
      <c r="D219" s="146"/>
      <c r="E219" s="21"/>
      <c r="F219" s="50"/>
      <c r="G219" s="276"/>
    </row>
    <row r="220" spans="1:7" ht="15.75">
      <c r="A220" s="9"/>
      <c r="B220" s="85">
        <v>80132</v>
      </c>
      <c r="C220" s="94" t="s">
        <v>293</v>
      </c>
      <c r="D220" s="146"/>
      <c r="E220" s="26">
        <f>SUM(E222+E224)</f>
        <v>504737</v>
      </c>
      <c r="F220" s="51">
        <f>SUM(F222+F224)</f>
        <v>500315.82999999996</v>
      </c>
      <c r="G220" s="276"/>
    </row>
    <row r="221" spans="1:7" ht="15.75">
      <c r="A221" s="9"/>
      <c r="B221" s="85"/>
      <c r="C221" s="95" t="s">
        <v>7</v>
      </c>
      <c r="D221" s="146"/>
      <c r="E221" s="21"/>
      <c r="F221" s="50"/>
      <c r="G221" s="276"/>
    </row>
    <row r="222" spans="1:7" ht="15.75">
      <c r="A222" s="9"/>
      <c r="B222" s="85"/>
      <c r="C222" s="95" t="s">
        <v>59</v>
      </c>
      <c r="D222" s="146"/>
      <c r="E222" s="21">
        <f>SUM(Arkusz3!D270)</f>
        <v>364147</v>
      </c>
      <c r="F222" s="50">
        <f>SUM(Arkusz3!E270)</f>
        <v>359725.82999999996</v>
      </c>
      <c r="G222" s="276"/>
    </row>
    <row r="223" spans="1:7" ht="15.75">
      <c r="A223" s="9"/>
      <c r="B223" s="85"/>
      <c r="C223" s="95"/>
      <c r="D223" s="146"/>
      <c r="E223" s="21"/>
      <c r="F223" s="50"/>
      <c r="G223" s="276"/>
    </row>
    <row r="224" spans="1:7" ht="15.75">
      <c r="A224" s="9"/>
      <c r="B224" s="85"/>
      <c r="C224" s="95" t="s">
        <v>58</v>
      </c>
      <c r="D224" s="146"/>
      <c r="E224" s="21">
        <f>SUM(Arkusz4!D126)</f>
        <v>140590</v>
      </c>
      <c r="F224" s="50">
        <f>SUM(Arkusz4!E126)</f>
        <v>140590</v>
      </c>
      <c r="G224" s="276"/>
    </row>
    <row r="225" spans="1:7" ht="15.75">
      <c r="A225" s="9"/>
      <c r="B225" s="56"/>
      <c r="C225" s="95"/>
      <c r="D225" s="146"/>
      <c r="E225" s="26"/>
      <c r="F225" s="51"/>
      <c r="G225" s="285"/>
    </row>
    <row r="226" spans="1:7" ht="31.5">
      <c r="A226" s="9"/>
      <c r="B226" s="85">
        <v>80146</v>
      </c>
      <c r="C226" s="94" t="s">
        <v>101</v>
      </c>
      <c r="D226" s="154">
        <f>SUM(D228)</f>
        <v>200000</v>
      </c>
      <c r="E226" s="26">
        <f>SUM(E228)</f>
        <v>74072</v>
      </c>
      <c r="F226" s="26">
        <f>SUM(F228)</f>
        <v>49245.65</v>
      </c>
      <c r="G226" s="259"/>
    </row>
    <row r="227" spans="1:7" ht="15.75">
      <c r="A227" s="9"/>
      <c r="B227" s="85"/>
      <c r="C227" s="95" t="s">
        <v>7</v>
      </c>
      <c r="D227" s="146"/>
      <c r="E227" s="21"/>
      <c r="F227" s="50"/>
      <c r="G227" s="285"/>
    </row>
    <row r="228" spans="1:7" ht="15.75">
      <c r="A228" s="9"/>
      <c r="B228" s="85"/>
      <c r="C228" s="95" t="s">
        <v>59</v>
      </c>
      <c r="D228" s="146">
        <v>200000</v>
      </c>
      <c r="E228" s="21">
        <f>SUM(Arkusz3!D277)</f>
        <v>74072</v>
      </c>
      <c r="F228" s="50">
        <f>SUM(Arkusz3!E277)</f>
        <v>49245.65</v>
      </c>
      <c r="G228" s="276"/>
    </row>
    <row r="229" spans="1:7" ht="15.75">
      <c r="A229" s="9"/>
      <c r="B229" s="25"/>
      <c r="C229" s="96"/>
      <c r="D229" s="175"/>
      <c r="E229" s="21"/>
      <c r="F229" s="50"/>
      <c r="G229" s="285"/>
    </row>
    <row r="230" spans="1:7" ht="15.75">
      <c r="A230" s="9"/>
      <c r="B230" s="85">
        <v>80147</v>
      </c>
      <c r="C230" s="94" t="s">
        <v>102</v>
      </c>
      <c r="D230" s="154">
        <f>SUM(D232)</f>
        <v>374000</v>
      </c>
      <c r="E230" s="26">
        <f>SUM(E232)</f>
        <v>402020</v>
      </c>
      <c r="F230" s="26">
        <f>SUM(F232)</f>
        <v>399905.68</v>
      </c>
      <c r="G230" s="285"/>
    </row>
    <row r="231" spans="1:7" ht="15.75">
      <c r="A231" s="9"/>
      <c r="B231" s="85"/>
      <c r="C231" s="95" t="s">
        <v>7</v>
      </c>
      <c r="D231" s="146"/>
      <c r="E231" s="26"/>
      <c r="F231" s="50"/>
      <c r="G231" s="285"/>
    </row>
    <row r="232" spans="1:7" ht="15.75">
      <c r="A232" s="9"/>
      <c r="B232" s="85"/>
      <c r="C232" s="95" t="s">
        <v>59</v>
      </c>
      <c r="D232" s="146">
        <v>374000</v>
      </c>
      <c r="E232" s="21">
        <f>SUM(Arkusz3!D283)</f>
        <v>402020</v>
      </c>
      <c r="F232" s="50">
        <f>SUM(Arkusz3!E283)</f>
        <v>399905.68</v>
      </c>
      <c r="G232" s="259"/>
    </row>
    <row r="233" spans="1:7" ht="15.75">
      <c r="A233" s="9"/>
      <c r="B233" s="25"/>
      <c r="C233" s="98"/>
      <c r="D233" s="177"/>
      <c r="E233" s="21"/>
      <c r="F233" s="51"/>
      <c r="G233" s="275"/>
    </row>
    <row r="234" spans="1:7" ht="15.75">
      <c r="A234" s="9"/>
      <c r="B234" s="25">
        <v>80148</v>
      </c>
      <c r="C234" s="94" t="s">
        <v>196</v>
      </c>
      <c r="D234" s="154">
        <f>SUM(D236)</f>
        <v>4497000</v>
      </c>
      <c r="E234" s="26">
        <f>SUM(E236+E238)</f>
        <v>4880588</v>
      </c>
      <c r="F234" s="26">
        <f>SUM(F236+F238)</f>
        <v>4794921.53</v>
      </c>
      <c r="G234" s="276"/>
    </row>
    <row r="235" spans="1:7" ht="15.75">
      <c r="A235" s="9"/>
      <c r="B235" s="25"/>
      <c r="C235" s="95" t="s">
        <v>7</v>
      </c>
      <c r="D235" s="146"/>
      <c r="E235" s="21"/>
      <c r="F235" s="50"/>
      <c r="G235" s="275"/>
    </row>
    <row r="236" spans="1:7" ht="15.75">
      <c r="A236" s="9"/>
      <c r="B236" s="25"/>
      <c r="C236" s="95" t="s">
        <v>59</v>
      </c>
      <c r="D236" s="146">
        <v>4497000</v>
      </c>
      <c r="E236" s="21">
        <f>SUM(Arkusz3!D291)</f>
        <v>4843283</v>
      </c>
      <c r="F236" s="50">
        <f>SUM(Arkusz3!E291)</f>
        <v>4757648.84</v>
      </c>
      <c r="G236" s="275"/>
    </row>
    <row r="237" spans="1:7" ht="15.75">
      <c r="A237" s="9"/>
      <c r="B237" s="25"/>
      <c r="C237" s="95"/>
      <c r="D237" s="146"/>
      <c r="E237" s="21"/>
      <c r="F237" s="50"/>
      <c r="G237" s="275"/>
    </row>
    <row r="238" spans="1:7" ht="15.75">
      <c r="A238" s="9"/>
      <c r="B238" s="25"/>
      <c r="C238" s="95" t="s">
        <v>58</v>
      </c>
      <c r="D238" s="146"/>
      <c r="E238" s="21">
        <f>SUM(Arkusz4!D131)</f>
        <v>37305</v>
      </c>
      <c r="F238" s="50">
        <f>SUM(Arkusz4!E131)</f>
        <v>37272.69</v>
      </c>
      <c r="G238" s="275"/>
    </row>
    <row r="239" spans="1:7" ht="15.75">
      <c r="A239" s="9"/>
      <c r="B239" s="9"/>
      <c r="C239" s="95"/>
      <c r="D239" s="146"/>
      <c r="E239" s="21"/>
      <c r="F239" s="50"/>
      <c r="G239" s="276"/>
    </row>
    <row r="240" spans="1:7" ht="15.75">
      <c r="A240" s="9"/>
      <c r="B240" s="85">
        <v>80195</v>
      </c>
      <c r="C240" s="94" t="s">
        <v>49</v>
      </c>
      <c r="D240" s="154">
        <f>SUM(D242)</f>
        <v>430000</v>
      </c>
      <c r="E240" s="26">
        <f>SUM(E242)</f>
        <v>454227</v>
      </c>
      <c r="F240" s="26">
        <f>SUM(F242)</f>
        <v>443772.06000000006</v>
      </c>
      <c r="G240" s="275"/>
    </row>
    <row r="241" spans="1:7" ht="15.75">
      <c r="A241" s="9"/>
      <c r="B241" s="25"/>
      <c r="C241" s="95" t="s">
        <v>7</v>
      </c>
      <c r="D241" s="146"/>
      <c r="E241" s="21"/>
      <c r="F241" s="51"/>
      <c r="G241" s="259"/>
    </row>
    <row r="242" spans="1:7" ht="15.75">
      <c r="A242" s="9"/>
      <c r="B242" s="56"/>
      <c r="C242" s="95" t="s">
        <v>59</v>
      </c>
      <c r="D242" s="146">
        <v>430000</v>
      </c>
      <c r="E242" s="21">
        <f>SUM(Arkusz3!D299)</f>
        <v>454227</v>
      </c>
      <c r="F242" s="50">
        <f>SUM(Arkusz3!E299)</f>
        <v>443772.06000000006</v>
      </c>
      <c r="G242" s="275"/>
    </row>
    <row r="243" spans="1:7" ht="15.75">
      <c r="A243" s="2"/>
      <c r="B243" s="100"/>
      <c r="C243" s="95"/>
      <c r="D243" s="146"/>
      <c r="E243" s="21"/>
      <c r="F243" s="54"/>
      <c r="G243" s="277"/>
    </row>
    <row r="244" spans="1:7" ht="15.75">
      <c r="A244" s="209"/>
      <c r="B244" s="379"/>
      <c r="C244" s="92"/>
      <c r="D244" s="144"/>
      <c r="E244" s="28"/>
      <c r="F244" s="51"/>
      <c r="G244" s="276"/>
    </row>
    <row r="245" spans="1:7" ht="15.75">
      <c r="A245" s="69">
        <v>851</v>
      </c>
      <c r="B245" s="380"/>
      <c r="C245" s="94" t="s">
        <v>103</v>
      </c>
      <c r="D245" s="154">
        <f>SUM(D247+D251+D257)</f>
        <v>672500</v>
      </c>
      <c r="E245" s="26">
        <f>SUM(E247+E251+E257)</f>
        <v>880400</v>
      </c>
      <c r="F245" s="26">
        <f>SUM(F247+F251+F257)</f>
        <v>725335.01</v>
      </c>
      <c r="G245" s="259">
        <f>F245/E245*100</f>
        <v>82.386984325306685</v>
      </c>
    </row>
    <row r="246" spans="1:7" ht="15.75">
      <c r="A246" s="326"/>
      <c r="B246" s="112"/>
      <c r="C246" s="97"/>
      <c r="D246" s="176"/>
      <c r="E246" s="29"/>
      <c r="F246" s="54"/>
      <c r="G246" s="277"/>
    </row>
    <row r="247" spans="1:7" ht="15.75">
      <c r="A247" s="324"/>
      <c r="B247" s="86">
        <v>85153</v>
      </c>
      <c r="C247" s="92" t="s">
        <v>104</v>
      </c>
      <c r="D247" s="144">
        <f>SUM(D249)</f>
        <v>43000</v>
      </c>
      <c r="E247" s="28">
        <f>SUM(E249)</f>
        <v>43000</v>
      </c>
      <c r="F247" s="28">
        <f>SUM(F249)</f>
        <v>33679.550000000003</v>
      </c>
      <c r="G247" s="282"/>
    </row>
    <row r="248" spans="1:7" ht="15.75">
      <c r="A248" s="325"/>
      <c r="B248" s="325"/>
      <c r="C248" s="330" t="s">
        <v>7</v>
      </c>
      <c r="D248" s="122"/>
      <c r="E248" s="21"/>
      <c r="F248" s="21"/>
      <c r="G248" s="275"/>
    </row>
    <row r="249" spans="1:7" ht="15.75">
      <c r="A249" s="205"/>
      <c r="B249" s="85"/>
      <c r="C249" s="95" t="s">
        <v>59</v>
      </c>
      <c r="D249" s="146">
        <v>43000</v>
      </c>
      <c r="E249" s="21">
        <f>SUM(Arkusz3!D310)</f>
        <v>43000</v>
      </c>
      <c r="F249" s="50">
        <f>SUM(Arkusz3!E310)</f>
        <v>33679.550000000003</v>
      </c>
      <c r="G249" s="259"/>
    </row>
    <row r="250" spans="1:7" ht="15.75">
      <c r="A250" s="205"/>
      <c r="B250" s="85"/>
      <c r="C250" s="96"/>
      <c r="D250" s="175"/>
      <c r="E250" s="21"/>
      <c r="F250" s="50"/>
      <c r="G250" s="275"/>
    </row>
    <row r="251" spans="1:7" ht="15.75">
      <c r="A251" s="205"/>
      <c r="B251" s="85">
        <v>85154</v>
      </c>
      <c r="C251" s="94" t="s">
        <v>105</v>
      </c>
      <c r="D251" s="154">
        <f>SUM(D253+D255)</f>
        <v>577000</v>
      </c>
      <c r="E251" s="26">
        <f>SUM(E253+E255)</f>
        <v>784900</v>
      </c>
      <c r="F251" s="26">
        <f>SUM(F253+F255)</f>
        <v>639155.46</v>
      </c>
      <c r="G251" s="276"/>
    </row>
    <row r="252" spans="1:7" ht="15.75">
      <c r="A252" s="224"/>
      <c r="B252" s="56"/>
      <c r="C252" s="95" t="s">
        <v>7</v>
      </c>
      <c r="D252" s="146"/>
      <c r="E252" s="26"/>
      <c r="F252" s="50"/>
      <c r="G252" s="276"/>
    </row>
    <row r="253" spans="1:7" ht="15.75">
      <c r="A253" s="224"/>
      <c r="B253" s="85"/>
      <c r="C253" s="95" t="s">
        <v>59</v>
      </c>
      <c r="D253" s="146">
        <v>559000</v>
      </c>
      <c r="E253" s="21">
        <f>SUM(Arkusz3!D317)</f>
        <v>559000</v>
      </c>
      <c r="F253" s="50">
        <f>SUM(Arkusz3!E317)</f>
        <v>461255.45999999996</v>
      </c>
      <c r="G253" s="275"/>
    </row>
    <row r="254" spans="1:7" ht="15.75">
      <c r="A254" s="205"/>
      <c r="B254" s="85"/>
      <c r="C254" s="98"/>
      <c r="D254" s="177"/>
      <c r="E254" s="21"/>
      <c r="F254" s="50"/>
      <c r="G254" s="275"/>
    </row>
    <row r="255" spans="1:7" ht="15.75">
      <c r="A255" s="205"/>
      <c r="B255" s="85"/>
      <c r="C255" s="95" t="s">
        <v>58</v>
      </c>
      <c r="D255" s="146">
        <v>18000</v>
      </c>
      <c r="E255" s="21">
        <f>SUM(Arkusz4!D139)</f>
        <v>225900</v>
      </c>
      <c r="F255" s="50">
        <f>SUM(Arkusz4!E139)</f>
        <v>177900</v>
      </c>
      <c r="G255" s="259"/>
    </row>
    <row r="256" spans="1:7" ht="15.75">
      <c r="A256" s="205"/>
      <c r="B256" s="85"/>
      <c r="C256" s="95"/>
      <c r="D256" s="146"/>
      <c r="E256" s="21"/>
      <c r="F256" s="50"/>
      <c r="G256" s="275"/>
    </row>
    <row r="257" spans="1:7" ht="15.75">
      <c r="A257" s="272"/>
      <c r="B257" s="85">
        <v>85158</v>
      </c>
      <c r="C257" s="94" t="s">
        <v>169</v>
      </c>
      <c r="D257" s="154">
        <f>SUM(D259)</f>
        <v>52500</v>
      </c>
      <c r="E257" s="26">
        <f>SUM(E259)</f>
        <v>52500</v>
      </c>
      <c r="F257" s="26">
        <f>SUM(F259)</f>
        <v>52500</v>
      </c>
      <c r="G257" s="276"/>
    </row>
    <row r="258" spans="1:7" ht="15.75">
      <c r="A258" s="272"/>
      <c r="B258" s="85"/>
      <c r="C258" s="95" t="s">
        <v>7</v>
      </c>
      <c r="D258" s="146"/>
      <c r="E258" s="21"/>
      <c r="F258" s="50"/>
      <c r="G258" s="276"/>
    </row>
    <row r="259" spans="1:7" ht="15.75">
      <c r="A259" s="205"/>
      <c r="B259" s="85"/>
      <c r="C259" s="95" t="s">
        <v>59</v>
      </c>
      <c r="D259" s="146">
        <v>52500</v>
      </c>
      <c r="E259" s="21">
        <f>SUM(Arkusz3!D325)</f>
        <v>52500</v>
      </c>
      <c r="F259" s="50">
        <f>SUM(Arkusz3!E325)</f>
        <v>52500</v>
      </c>
      <c r="G259" s="275"/>
    </row>
    <row r="260" spans="1:7" ht="15.75">
      <c r="A260" s="208"/>
      <c r="B260" s="112"/>
      <c r="C260" s="97"/>
      <c r="D260" s="176"/>
      <c r="E260" s="30"/>
      <c r="F260" s="54"/>
      <c r="G260" s="277"/>
    </row>
    <row r="261" spans="1:7" ht="15.75">
      <c r="A261" s="209"/>
      <c r="B261" s="379"/>
      <c r="C261" s="92"/>
      <c r="D261" s="144"/>
      <c r="E261" s="28"/>
      <c r="F261" s="53"/>
      <c r="G261" s="283"/>
    </row>
    <row r="262" spans="1:7" ht="15.75">
      <c r="A262" s="69">
        <v>852</v>
      </c>
      <c r="B262" s="380"/>
      <c r="C262" s="94" t="s">
        <v>30</v>
      </c>
      <c r="D262" s="154">
        <f>SUM(D264+D268+D272+D276+D280+D284+D288+D292+D296+D302+D306)</f>
        <v>14196879</v>
      </c>
      <c r="E262" s="26">
        <f>SUM(E264+E268+E272+E276+E280+E284+E288+E292+E296+E302+E306)</f>
        <v>15134115</v>
      </c>
      <c r="F262" s="26">
        <f>SUM(F264+F268+F272+F276+F280+F284+F288+F292+F296+F302+F306)</f>
        <v>14867524.649999999</v>
      </c>
      <c r="G262" s="259">
        <f>F262/E262*100</f>
        <v>98.238480743670834</v>
      </c>
    </row>
    <row r="263" spans="1:7" ht="15.75">
      <c r="A263" s="7"/>
      <c r="B263" s="380"/>
      <c r="C263" s="94"/>
      <c r="D263" s="154"/>
      <c r="E263" s="26"/>
      <c r="F263" s="15"/>
      <c r="G263" s="259"/>
    </row>
    <row r="264" spans="1:7" ht="15.75">
      <c r="A264" s="9"/>
      <c r="B264" s="85">
        <v>85202</v>
      </c>
      <c r="C264" s="94" t="s">
        <v>106</v>
      </c>
      <c r="D264" s="154">
        <f>SUM(D266)</f>
        <v>580000</v>
      </c>
      <c r="E264" s="26">
        <f>SUM(E266)</f>
        <v>552420</v>
      </c>
      <c r="F264" s="26">
        <f>SUM(F266)</f>
        <v>552075.13</v>
      </c>
      <c r="G264" s="289"/>
    </row>
    <row r="265" spans="1:7" ht="15.75">
      <c r="A265" s="9"/>
      <c r="B265" s="85"/>
      <c r="C265" s="95" t="s">
        <v>7</v>
      </c>
      <c r="D265" s="146"/>
      <c r="E265" s="21"/>
      <c r="F265" s="26"/>
      <c r="G265" s="275"/>
    </row>
    <row r="266" spans="1:7" ht="15.75">
      <c r="A266" s="9"/>
      <c r="B266" s="85"/>
      <c r="C266" s="95" t="s">
        <v>59</v>
      </c>
      <c r="D266" s="146">
        <v>580000</v>
      </c>
      <c r="E266" s="21">
        <f>SUM(Arkusz3!D332)</f>
        <v>552420</v>
      </c>
      <c r="F266" s="21">
        <f>SUM(Arkusz3!E332)</f>
        <v>552075.13</v>
      </c>
      <c r="G266" s="259"/>
    </row>
    <row r="267" spans="1:7" ht="15.75">
      <c r="A267" s="9"/>
      <c r="B267" s="205"/>
      <c r="C267" s="95"/>
      <c r="D267" s="146"/>
      <c r="E267" s="21"/>
      <c r="F267" s="26"/>
      <c r="G267" s="275"/>
    </row>
    <row r="268" spans="1:7" ht="15.75">
      <c r="A268" s="9"/>
      <c r="B268" s="85">
        <v>85204</v>
      </c>
      <c r="C268" s="94" t="s">
        <v>107</v>
      </c>
      <c r="D268" s="154">
        <f>SUM(D270)</f>
        <v>335000</v>
      </c>
      <c r="E268" s="26">
        <f>SUM(E270)</f>
        <v>396369</v>
      </c>
      <c r="F268" s="26">
        <f>SUM(F270)</f>
        <v>390429.39</v>
      </c>
      <c r="G268" s="275"/>
    </row>
    <row r="269" spans="1:7" ht="15.75">
      <c r="A269" s="9"/>
      <c r="B269" s="85"/>
      <c r="C269" s="95" t="s">
        <v>7</v>
      </c>
      <c r="D269" s="146"/>
      <c r="E269" s="21"/>
      <c r="F269" s="15"/>
      <c r="G269" s="259"/>
    </row>
    <row r="270" spans="1:7" ht="15.75">
      <c r="A270" s="9"/>
      <c r="B270" s="85"/>
      <c r="C270" s="95" t="s">
        <v>59</v>
      </c>
      <c r="D270" s="146">
        <v>335000</v>
      </c>
      <c r="E270" s="21">
        <f>SUM(Arkusz3!D338)</f>
        <v>396369</v>
      </c>
      <c r="F270" s="16">
        <f>SUM(Arkusz3!E338)</f>
        <v>390429.39</v>
      </c>
      <c r="G270" s="275"/>
    </row>
    <row r="271" spans="1:7" ht="15.75">
      <c r="A271" s="9"/>
      <c r="B271" s="85"/>
      <c r="C271" s="98"/>
      <c r="D271" s="177"/>
      <c r="E271" s="21"/>
      <c r="F271" s="16"/>
      <c r="G271" s="276"/>
    </row>
    <row r="272" spans="1:7" ht="15.75">
      <c r="A272" s="9"/>
      <c r="B272" s="85">
        <v>85206</v>
      </c>
      <c r="C272" s="94" t="s">
        <v>268</v>
      </c>
      <c r="D272" s="154">
        <f>SUM(D274)</f>
        <v>0</v>
      </c>
      <c r="E272" s="26">
        <f>SUM(E274)</f>
        <v>23794</v>
      </c>
      <c r="F272" s="26">
        <f>SUM(F274)</f>
        <v>23536.73</v>
      </c>
      <c r="G272" s="285"/>
    </row>
    <row r="273" spans="1:7" ht="15.75">
      <c r="A273" s="9"/>
      <c r="B273" s="85"/>
      <c r="C273" s="95" t="s">
        <v>7</v>
      </c>
      <c r="D273" s="146"/>
      <c r="E273" s="21"/>
      <c r="F273" s="16"/>
      <c r="G273" s="285"/>
    </row>
    <row r="274" spans="1:7" ht="15.75">
      <c r="A274" s="9"/>
      <c r="B274" s="85"/>
      <c r="C274" s="95" t="s">
        <v>59</v>
      </c>
      <c r="D274" s="146">
        <v>0</v>
      </c>
      <c r="E274" s="21">
        <f>SUM(Arkusz3!D345)</f>
        <v>23794</v>
      </c>
      <c r="F274" s="16">
        <f>SUM(Arkusz3!E345)</f>
        <v>23536.73</v>
      </c>
      <c r="G274" s="285"/>
    </row>
    <row r="275" spans="1:7" ht="15.75">
      <c r="A275" s="9"/>
      <c r="B275" s="25"/>
      <c r="C275" s="96"/>
      <c r="D275" s="175"/>
      <c r="E275" s="21"/>
      <c r="F275" s="50"/>
      <c r="G275" s="287"/>
    </row>
    <row r="276" spans="1:7" ht="78.75">
      <c r="A276" s="9"/>
      <c r="B276" s="85">
        <v>85212</v>
      </c>
      <c r="C276" s="94" t="s">
        <v>279</v>
      </c>
      <c r="D276" s="154">
        <f>SUM(D278)</f>
        <v>8907779</v>
      </c>
      <c r="E276" s="26">
        <f>SUM(E278)</f>
        <v>9154867</v>
      </c>
      <c r="F276" s="26">
        <f>SUM(F278)</f>
        <v>8929499.6999999993</v>
      </c>
      <c r="G276" s="290"/>
    </row>
    <row r="277" spans="1:7" ht="15.75">
      <c r="A277" s="9"/>
      <c r="B277" s="85"/>
      <c r="C277" s="95" t="s">
        <v>7</v>
      </c>
      <c r="D277" s="146"/>
      <c r="E277" s="21"/>
      <c r="F277" s="26"/>
      <c r="G277" s="259"/>
    </row>
    <row r="278" spans="1:7" ht="15.75">
      <c r="A278" s="9"/>
      <c r="B278" s="85"/>
      <c r="C278" s="95" t="s">
        <v>59</v>
      </c>
      <c r="D278" s="146">
        <v>8907779</v>
      </c>
      <c r="E278" s="21">
        <f>SUM(Arkusz3!D352)</f>
        <v>9154867</v>
      </c>
      <c r="F278" s="21">
        <f>SUM(Arkusz3!E352)</f>
        <v>8929499.6999999993</v>
      </c>
      <c r="G278" s="291"/>
    </row>
    <row r="279" spans="1:7" ht="15.75">
      <c r="A279" s="9"/>
      <c r="B279" s="85"/>
      <c r="C279" s="95"/>
      <c r="D279" s="146"/>
      <c r="E279" s="21"/>
      <c r="F279" s="15"/>
      <c r="G279" s="275"/>
    </row>
    <row r="280" spans="1:7" ht="110.25">
      <c r="A280" s="9"/>
      <c r="B280" s="85">
        <v>85213</v>
      </c>
      <c r="C280" s="94" t="s">
        <v>210</v>
      </c>
      <c r="D280" s="154">
        <f>SUM(D282)</f>
        <v>68000</v>
      </c>
      <c r="E280" s="26">
        <f>SUM(E282)</f>
        <v>82851</v>
      </c>
      <c r="F280" s="26">
        <f>SUM(F282)</f>
        <v>81259.78</v>
      </c>
      <c r="G280" s="259"/>
    </row>
    <row r="281" spans="1:7" ht="15.75">
      <c r="A281" s="23"/>
      <c r="B281" s="112"/>
      <c r="C281" s="97" t="s">
        <v>7</v>
      </c>
      <c r="D281" s="176"/>
      <c r="E281" s="30"/>
      <c r="F281" s="331"/>
      <c r="G281" s="277"/>
    </row>
    <row r="282" spans="1:7" ht="15.75">
      <c r="A282" s="13"/>
      <c r="B282" s="86"/>
      <c r="C282" s="186" t="s">
        <v>59</v>
      </c>
      <c r="D282" s="126">
        <v>68000</v>
      </c>
      <c r="E282" s="41">
        <f>SUM(Arkusz3!D360)</f>
        <v>82851</v>
      </c>
      <c r="F282" s="38">
        <f>SUM(Arkusz3!E360)</f>
        <v>81259.78</v>
      </c>
      <c r="G282" s="283"/>
    </row>
    <row r="283" spans="1:7" ht="15.75">
      <c r="A283" s="9"/>
      <c r="B283" s="325"/>
      <c r="C283" s="332"/>
      <c r="D283" s="175"/>
      <c r="E283" s="21"/>
      <c r="F283" s="26"/>
      <c r="G283" s="275"/>
    </row>
    <row r="284" spans="1:7" ht="47.25">
      <c r="A284" s="9"/>
      <c r="B284" s="85">
        <v>85214</v>
      </c>
      <c r="C284" s="94" t="s">
        <v>108</v>
      </c>
      <c r="D284" s="154">
        <f>SUM(D286)</f>
        <v>435000</v>
      </c>
      <c r="E284" s="26">
        <f>SUM(E286)</f>
        <v>716310</v>
      </c>
      <c r="F284" s="26">
        <f>SUM(F286)</f>
        <v>694985.92999999993</v>
      </c>
      <c r="G284" s="259"/>
    </row>
    <row r="285" spans="1:7" ht="15.75">
      <c r="A285" s="9"/>
      <c r="B285" s="85"/>
      <c r="C285" s="95" t="s">
        <v>7</v>
      </c>
      <c r="D285" s="146"/>
      <c r="E285" s="21"/>
      <c r="F285" s="15"/>
      <c r="G285" s="287"/>
    </row>
    <row r="286" spans="1:7" ht="15.75">
      <c r="A286" s="9"/>
      <c r="B286" s="25"/>
      <c r="C286" s="95" t="s">
        <v>59</v>
      </c>
      <c r="D286" s="146">
        <v>435000</v>
      </c>
      <c r="E286" s="21">
        <f>SUM(Arkusz3!D367)</f>
        <v>716310</v>
      </c>
      <c r="F286" s="16">
        <f>SUM(Arkusz3!E367)</f>
        <v>694985.92999999993</v>
      </c>
      <c r="G286" s="287"/>
    </row>
    <row r="287" spans="1:7" ht="15.75">
      <c r="A287" s="9"/>
      <c r="B287" s="25"/>
      <c r="C287" s="95"/>
      <c r="D287" s="146"/>
      <c r="E287" s="21"/>
      <c r="F287" s="51"/>
      <c r="G287" s="287"/>
    </row>
    <row r="288" spans="1:7" ht="15.75">
      <c r="A288" s="9"/>
      <c r="B288" s="85">
        <v>85215</v>
      </c>
      <c r="C288" s="94" t="s">
        <v>109</v>
      </c>
      <c r="D288" s="154">
        <f>SUM(D290)</f>
        <v>520000</v>
      </c>
      <c r="E288" s="26">
        <f>SUM(E290)</f>
        <v>545500</v>
      </c>
      <c r="F288" s="26">
        <f>SUM(F290)</f>
        <v>545431.34</v>
      </c>
      <c r="G288" s="290"/>
    </row>
    <row r="289" spans="1:7" ht="15.75">
      <c r="A289" s="9"/>
      <c r="B289" s="25"/>
      <c r="C289" s="95" t="s">
        <v>7</v>
      </c>
      <c r="D289" s="146"/>
      <c r="E289" s="21"/>
      <c r="F289" s="26"/>
      <c r="G289" s="259"/>
    </row>
    <row r="290" spans="1:7" ht="15.75">
      <c r="A290" s="9"/>
      <c r="B290" s="25"/>
      <c r="C290" s="95" t="s">
        <v>59</v>
      </c>
      <c r="D290" s="146">
        <v>520000</v>
      </c>
      <c r="E290" s="21">
        <f>SUM(Arkusz3!D377)</f>
        <v>545500</v>
      </c>
      <c r="F290" s="21">
        <f>SUM(Arkusz3!E377)</f>
        <v>545431.34</v>
      </c>
      <c r="G290" s="287"/>
    </row>
    <row r="291" spans="1:7" ht="15.75">
      <c r="A291" s="9"/>
      <c r="B291" s="25"/>
      <c r="C291" s="95"/>
      <c r="D291" s="146"/>
      <c r="E291" s="21"/>
      <c r="F291" s="15"/>
      <c r="G291" s="287"/>
    </row>
    <row r="292" spans="1:7" ht="15.75">
      <c r="A292" s="9"/>
      <c r="B292" s="25">
        <v>85216</v>
      </c>
      <c r="C292" s="94" t="s">
        <v>170</v>
      </c>
      <c r="D292" s="154">
        <f>SUM(D294)</f>
        <v>560000</v>
      </c>
      <c r="E292" s="26">
        <f>SUM(E294)</f>
        <v>677707</v>
      </c>
      <c r="F292" s="26">
        <f>SUM(F294)</f>
        <v>675349.05999999994</v>
      </c>
      <c r="G292" s="259"/>
    </row>
    <row r="293" spans="1:7" ht="15.75">
      <c r="A293" s="9"/>
      <c r="B293" s="25"/>
      <c r="C293" s="95" t="s">
        <v>7</v>
      </c>
      <c r="D293" s="146"/>
      <c r="E293" s="21"/>
      <c r="F293" s="16"/>
      <c r="G293" s="275"/>
    </row>
    <row r="294" spans="1:7" ht="15.75">
      <c r="A294" s="9"/>
      <c r="B294" s="25"/>
      <c r="C294" s="95" t="s">
        <v>59</v>
      </c>
      <c r="D294" s="146">
        <v>560000</v>
      </c>
      <c r="E294" s="21">
        <f>SUM(Arkusz3!D379)</f>
        <v>677707</v>
      </c>
      <c r="F294" s="16">
        <f>SUM(Arkusz3!E379)</f>
        <v>675349.05999999994</v>
      </c>
      <c r="G294" s="276"/>
    </row>
    <row r="295" spans="1:7" ht="15.75">
      <c r="A295" s="9"/>
      <c r="B295" s="25"/>
      <c r="C295" s="95"/>
      <c r="D295" s="146"/>
      <c r="E295" s="21"/>
      <c r="F295" s="16"/>
      <c r="G295" s="275"/>
    </row>
    <row r="296" spans="1:7" ht="15.75">
      <c r="A296" s="9"/>
      <c r="B296" s="85">
        <v>85219</v>
      </c>
      <c r="C296" s="94" t="s">
        <v>110</v>
      </c>
      <c r="D296" s="154">
        <f>SUM(D298)</f>
        <v>1985000</v>
      </c>
      <c r="E296" s="26">
        <f>SUM(E298+E300)</f>
        <v>2086345</v>
      </c>
      <c r="F296" s="26">
        <f>SUM(F298+F300)</f>
        <v>2085613.0299999998</v>
      </c>
      <c r="G296" s="275"/>
    </row>
    <row r="297" spans="1:7" ht="15.75">
      <c r="A297" s="9"/>
      <c r="B297" s="85"/>
      <c r="C297" s="95" t="s">
        <v>7</v>
      </c>
      <c r="D297" s="146"/>
      <c r="E297" s="21"/>
      <c r="F297" s="16"/>
      <c r="G297" s="276"/>
    </row>
    <row r="298" spans="1:7" ht="15.75">
      <c r="A298" s="9"/>
      <c r="B298" s="85"/>
      <c r="C298" s="95" t="s">
        <v>59</v>
      </c>
      <c r="D298" s="146">
        <v>1985000</v>
      </c>
      <c r="E298" s="21">
        <f>SUM(Arkusz3!D386)</f>
        <v>2081645</v>
      </c>
      <c r="F298" s="16">
        <f>SUM(Arkusz3!E386)</f>
        <v>2080913.0299999998</v>
      </c>
      <c r="G298" s="275"/>
    </row>
    <row r="299" spans="1:7" ht="15.75">
      <c r="A299" s="9"/>
      <c r="B299" s="85"/>
      <c r="C299" s="95"/>
      <c r="D299" s="146"/>
      <c r="E299" s="21"/>
      <c r="F299" s="16"/>
      <c r="G299" s="275"/>
    </row>
    <row r="300" spans="1:7" ht="15.75">
      <c r="A300" s="9"/>
      <c r="B300" s="85"/>
      <c r="C300" s="95" t="s">
        <v>58</v>
      </c>
      <c r="D300" s="146"/>
      <c r="E300" s="21">
        <v>4700</v>
      </c>
      <c r="F300" s="16">
        <v>4700</v>
      </c>
      <c r="G300" s="275"/>
    </row>
    <row r="301" spans="1:7" ht="15.75">
      <c r="A301" s="9"/>
      <c r="B301" s="56"/>
      <c r="C301" s="95"/>
      <c r="D301" s="146"/>
      <c r="E301" s="26"/>
      <c r="F301" s="15"/>
      <c r="G301" s="259"/>
    </row>
    <row r="302" spans="1:7" ht="31.5">
      <c r="A302" s="9"/>
      <c r="B302" s="85">
        <v>85228</v>
      </c>
      <c r="C302" s="94" t="s">
        <v>111</v>
      </c>
      <c r="D302" s="154">
        <f>SUM(D304)</f>
        <v>384100</v>
      </c>
      <c r="E302" s="26">
        <f>SUM(E304)</f>
        <v>274360</v>
      </c>
      <c r="F302" s="26">
        <f>SUM(F304)</f>
        <v>272141</v>
      </c>
      <c r="G302" s="275"/>
    </row>
    <row r="303" spans="1:7" ht="15.75">
      <c r="A303" s="9"/>
      <c r="B303" s="85"/>
      <c r="C303" s="95" t="s">
        <v>7</v>
      </c>
      <c r="D303" s="146"/>
      <c r="E303" s="21"/>
      <c r="F303" s="16"/>
      <c r="G303" s="276"/>
    </row>
    <row r="304" spans="1:7" ht="15.75">
      <c r="A304" s="9"/>
      <c r="B304" s="85"/>
      <c r="C304" s="95" t="s">
        <v>59</v>
      </c>
      <c r="D304" s="146">
        <v>384100</v>
      </c>
      <c r="E304" s="21">
        <f>SUM(Arkusz3!D395)</f>
        <v>274360</v>
      </c>
      <c r="F304" s="16">
        <f>SUM(Arkusz3!E395)</f>
        <v>272141</v>
      </c>
      <c r="G304" s="275"/>
    </row>
    <row r="305" spans="1:7" ht="15.75">
      <c r="A305" s="9"/>
      <c r="B305" s="85"/>
      <c r="C305" s="95"/>
      <c r="D305" s="146"/>
      <c r="E305" s="21"/>
      <c r="F305" s="16"/>
      <c r="G305" s="275"/>
    </row>
    <row r="306" spans="1:7" ht="15.75">
      <c r="A306" s="9"/>
      <c r="B306" s="85">
        <v>85295</v>
      </c>
      <c r="C306" s="94" t="s">
        <v>49</v>
      </c>
      <c r="D306" s="154">
        <f>SUM(D308)</f>
        <v>422000</v>
      </c>
      <c r="E306" s="26">
        <f>SUM(E308)</f>
        <v>623592</v>
      </c>
      <c r="F306" s="26">
        <f>SUM(F308)</f>
        <v>617203.56000000006</v>
      </c>
      <c r="G306" s="290"/>
    </row>
    <row r="307" spans="1:7" ht="15.75">
      <c r="A307" s="9"/>
      <c r="B307" s="85"/>
      <c r="C307" s="95" t="s">
        <v>7</v>
      </c>
      <c r="D307" s="146"/>
      <c r="E307" s="21"/>
      <c r="F307" s="15"/>
      <c r="G307" s="259"/>
    </row>
    <row r="308" spans="1:7" ht="15.75">
      <c r="A308" s="9"/>
      <c r="B308" s="85"/>
      <c r="C308" s="95" t="s">
        <v>59</v>
      </c>
      <c r="D308" s="146">
        <v>422000</v>
      </c>
      <c r="E308" s="21">
        <f>SUM(Arkusz3!D402)</f>
        <v>623592</v>
      </c>
      <c r="F308" s="16">
        <f>SUM(Arkusz3!E402)</f>
        <v>617203.56000000006</v>
      </c>
      <c r="G308" s="275"/>
    </row>
    <row r="309" spans="1:7" ht="15.75">
      <c r="A309" s="23"/>
      <c r="B309" s="10"/>
      <c r="C309" s="99"/>
      <c r="D309" s="178"/>
      <c r="E309" s="30"/>
      <c r="F309" s="54"/>
      <c r="G309" s="278"/>
    </row>
    <row r="310" spans="1:7" ht="15.75">
      <c r="A310" s="62"/>
      <c r="B310" s="204"/>
      <c r="C310" s="92"/>
      <c r="D310" s="144"/>
      <c r="E310" s="33"/>
      <c r="F310" s="15"/>
      <c r="G310" s="275"/>
    </row>
    <row r="311" spans="1:7" ht="47.25">
      <c r="A311" s="69">
        <v>853</v>
      </c>
      <c r="B311" s="205"/>
      <c r="C311" s="94" t="s">
        <v>33</v>
      </c>
      <c r="D311" s="154">
        <f>SUM(D313+D317)</f>
        <v>790000</v>
      </c>
      <c r="E311" s="26">
        <f>SUM(E313+E317)</f>
        <v>1238214</v>
      </c>
      <c r="F311" s="26">
        <f>SUM(F313+F317)</f>
        <v>1205776.27</v>
      </c>
      <c r="G311" s="259">
        <f>F311/E311*100</f>
        <v>97.380280791527156</v>
      </c>
    </row>
    <row r="312" spans="1:7" ht="15.75">
      <c r="A312" s="4"/>
      <c r="B312" s="205"/>
      <c r="C312" s="94"/>
      <c r="D312" s="154"/>
      <c r="E312" s="26"/>
      <c r="F312" s="16"/>
      <c r="G312" s="275"/>
    </row>
    <row r="313" spans="1:7" ht="15.75">
      <c r="A313" s="4"/>
      <c r="B313" s="205">
        <v>85305</v>
      </c>
      <c r="C313" s="94" t="s">
        <v>112</v>
      </c>
      <c r="D313" s="154">
        <f>SUM(D315)</f>
        <v>790000</v>
      </c>
      <c r="E313" s="26">
        <f>SUM(E315)</f>
        <v>852000</v>
      </c>
      <c r="F313" s="26">
        <f>SUM(F315)</f>
        <v>848782.27</v>
      </c>
      <c r="G313" s="276"/>
    </row>
    <row r="314" spans="1:7" ht="15.75">
      <c r="A314" s="4"/>
      <c r="B314" s="205"/>
      <c r="C314" s="95" t="s">
        <v>7</v>
      </c>
      <c r="D314" s="146"/>
      <c r="E314" s="26"/>
      <c r="F314" s="16"/>
      <c r="G314" s="275"/>
    </row>
    <row r="315" spans="1:7" ht="15.75">
      <c r="A315" s="4"/>
      <c r="B315" s="14"/>
      <c r="C315" s="95" t="s">
        <v>59</v>
      </c>
      <c r="D315" s="146">
        <v>790000</v>
      </c>
      <c r="E315" s="21">
        <f>SUM(Arkusz3!D413)</f>
        <v>852000</v>
      </c>
      <c r="F315" s="16">
        <f>SUM(Arkusz3!E413)</f>
        <v>848782.27</v>
      </c>
      <c r="G315" s="259"/>
    </row>
    <row r="316" spans="1:7" ht="15.75">
      <c r="A316" s="4"/>
      <c r="B316" s="14"/>
      <c r="C316" s="95"/>
      <c r="D316" s="146"/>
      <c r="E316" s="21"/>
      <c r="F316" s="15"/>
      <c r="G316" s="259"/>
    </row>
    <row r="317" spans="1:7" ht="15.75">
      <c r="A317" s="4"/>
      <c r="B317" s="205">
        <v>85395</v>
      </c>
      <c r="C317" s="94" t="s">
        <v>49</v>
      </c>
      <c r="D317" s="154">
        <f>SUM(D319)</f>
        <v>0</v>
      </c>
      <c r="E317" s="26">
        <f>SUM(E319)</f>
        <v>386214</v>
      </c>
      <c r="F317" s="26">
        <f>SUM(F319)</f>
        <v>356994</v>
      </c>
      <c r="G317" s="259"/>
    </row>
    <row r="318" spans="1:7" ht="15.75">
      <c r="A318" s="4"/>
      <c r="B318" s="14"/>
      <c r="C318" s="95" t="s">
        <v>7</v>
      </c>
      <c r="D318" s="146"/>
      <c r="E318" s="21"/>
      <c r="F318" s="15"/>
      <c r="G318" s="259"/>
    </row>
    <row r="319" spans="1:7" ht="15.75">
      <c r="A319" s="4"/>
      <c r="B319" s="14"/>
      <c r="C319" s="95" t="s">
        <v>59</v>
      </c>
      <c r="D319" s="146">
        <v>0</v>
      </c>
      <c r="E319" s="21">
        <f>SUM(Arkusz3!D421)</f>
        <v>386214</v>
      </c>
      <c r="F319" s="16">
        <f>SUM(Arkusz3!E421)</f>
        <v>356994</v>
      </c>
      <c r="G319" s="259"/>
    </row>
    <row r="320" spans="1:7" ht="15.75">
      <c r="A320" s="6"/>
      <c r="B320" s="6"/>
      <c r="C320" s="333"/>
      <c r="D320" s="334"/>
      <c r="E320" s="30"/>
      <c r="F320" s="30"/>
      <c r="G320" s="277"/>
    </row>
    <row r="321" spans="1:7" ht="15.75">
      <c r="A321" s="324"/>
      <c r="B321" s="379"/>
      <c r="C321" s="92"/>
      <c r="D321" s="144"/>
      <c r="E321" s="28"/>
      <c r="F321" s="38"/>
      <c r="G321" s="282"/>
    </row>
    <row r="322" spans="1:7" ht="31.5">
      <c r="A322" s="325">
        <v>854</v>
      </c>
      <c r="B322" s="380"/>
      <c r="C322" s="94" t="s">
        <v>34</v>
      </c>
      <c r="D322" s="154">
        <f>SUM(D324+D328+D332+D338+D342+D346)</f>
        <v>2982800</v>
      </c>
      <c r="E322" s="26">
        <f>SUM(E324+E328+E332+E338+E342+E346)</f>
        <v>3258572</v>
      </c>
      <c r="F322" s="26">
        <f>SUM(F324+F328+F332+F338+F342+F346)</f>
        <v>3240663.37</v>
      </c>
      <c r="G322" s="259">
        <f>F322/E322*100</f>
        <v>99.450414782917179</v>
      </c>
    </row>
    <row r="323" spans="1:7" ht="15.75">
      <c r="A323" s="9"/>
      <c r="B323" s="205"/>
      <c r="C323" s="94"/>
      <c r="D323" s="154"/>
      <c r="E323" s="26"/>
      <c r="F323" s="16"/>
      <c r="G323" s="276"/>
    </row>
    <row r="324" spans="1:7" ht="15.75">
      <c r="A324" s="9"/>
      <c r="B324" s="205">
        <v>85401</v>
      </c>
      <c r="C324" s="94" t="s">
        <v>113</v>
      </c>
      <c r="D324" s="154">
        <f>SUM(D326)</f>
        <v>1344000</v>
      </c>
      <c r="E324" s="26">
        <f>SUM(E326)</f>
        <v>1447974</v>
      </c>
      <c r="F324" s="26">
        <f>SUM(F326)</f>
        <v>1447238.12</v>
      </c>
      <c r="G324" s="275"/>
    </row>
    <row r="325" spans="1:7" ht="15.75">
      <c r="A325" s="9"/>
      <c r="B325" s="205"/>
      <c r="C325" s="95" t="s">
        <v>7</v>
      </c>
      <c r="D325" s="146"/>
      <c r="E325" s="26"/>
      <c r="F325" s="16"/>
      <c r="G325" s="285"/>
    </row>
    <row r="326" spans="1:7" ht="15.75">
      <c r="A326" s="9"/>
      <c r="B326" s="205"/>
      <c r="C326" s="95" t="s">
        <v>59</v>
      </c>
      <c r="D326" s="146">
        <v>1344000</v>
      </c>
      <c r="E326" s="21">
        <f>SUM(Arkusz3!D428)</f>
        <v>1447974</v>
      </c>
      <c r="F326" s="16">
        <f>SUM(Arkusz3!E428)</f>
        <v>1447238.12</v>
      </c>
      <c r="G326" s="275"/>
    </row>
    <row r="327" spans="1:7" ht="15.75">
      <c r="A327" s="9"/>
      <c r="B327" s="224"/>
      <c r="C327" s="95"/>
      <c r="D327" s="146"/>
      <c r="E327" s="21"/>
      <c r="F327" s="16"/>
      <c r="G327" s="275"/>
    </row>
    <row r="328" spans="1:7" ht="31.5">
      <c r="A328" s="9"/>
      <c r="B328" s="224">
        <v>85404</v>
      </c>
      <c r="C328" s="94" t="s">
        <v>114</v>
      </c>
      <c r="D328" s="154">
        <f>SUM(D330)</f>
        <v>189000</v>
      </c>
      <c r="E328" s="26">
        <f>SUM(E330)</f>
        <v>203058</v>
      </c>
      <c r="F328" s="26">
        <f>SUM(F330)</f>
        <v>201685.31</v>
      </c>
      <c r="G328" s="275"/>
    </row>
    <row r="329" spans="1:7" ht="15.75">
      <c r="A329" s="9"/>
      <c r="B329" s="56"/>
      <c r="C329" s="95" t="s">
        <v>7</v>
      </c>
      <c r="D329" s="146"/>
      <c r="E329" s="26"/>
      <c r="F329" s="15"/>
      <c r="G329" s="259"/>
    </row>
    <row r="330" spans="1:7" ht="15.75">
      <c r="A330" s="9"/>
      <c r="B330" s="205"/>
      <c r="C330" s="95" t="s">
        <v>59</v>
      </c>
      <c r="D330" s="146">
        <v>189000</v>
      </c>
      <c r="E330" s="21">
        <f>SUM(Arkusz3!D436)</f>
        <v>203058</v>
      </c>
      <c r="F330" s="16">
        <f>SUM(Arkusz3!E436)</f>
        <v>201685.31</v>
      </c>
      <c r="G330" s="275"/>
    </row>
    <row r="331" spans="1:7" ht="15.75">
      <c r="A331" s="9"/>
      <c r="B331" s="272"/>
      <c r="C331" s="95"/>
      <c r="D331" s="146"/>
      <c r="E331" s="21"/>
      <c r="F331" s="16"/>
      <c r="G331" s="276"/>
    </row>
    <row r="332" spans="1:7" ht="47.25">
      <c r="A332" s="9"/>
      <c r="B332" s="272">
        <v>85406</v>
      </c>
      <c r="C332" s="94" t="s">
        <v>115</v>
      </c>
      <c r="D332" s="154">
        <f>SUM(D334+D336)</f>
        <v>1294000</v>
      </c>
      <c r="E332" s="154">
        <f>SUM(E334+E336)</f>
        <v>1211067</v>
      </c>
      <c r="F332" s="154">
        <f>SUM(F334+F336)</f>
        <v>1208423.06</v>
      </c>
      <c r="G332" s="275"/>
    </row>
    <row r="333" spans="1:7" ht="15.75">
      <c r="A333" s="9"/>
      <c r="B333" s="205"/>
      <c r="C333" s="95" t="s">
        <v>7</v>
      </c>
      <c r="D333" s="146"/>
      <c r="E333" s="21"/>
      <c r="F333" s="16"/>
      <c r="G333" s="275"/>
    </row>
    <row r="334" spans="1:7" ht="15.75">
      <c r="A334" s="9"/>
      <c r="B334" s="205"/>
      <c r="C334" s="95" t="s">
        <v>59</v>
      </c>
      <c r="D334" s="146">
        <v>1155000</v>
      </c>
      <c r="E334" s="21">
        <f>SUM(Arkusz3!D443)</f>
        <v>1160445</v>
      </c>
      <c r="F334" s="16">
        <f>SUM(Arkusz3!E443)</f>
        <v>1157841.06</v>
      </c>
      <c r="G334" s="275"/>
    </row>
    <row r="335" spans="1:7" ht="15.75">
      <c r="A335" s="9"/>
      <c r="B335" s="220"/>
      <c r="C335" s="95"/>
      <c r="D335" s="146"/>
      <c r="E335" s="21"/>
      <c r="F335" s="16"/>
      <c r="G335" s="275"/>
    </row>
    <row r="336" spans="1:7" ht="15.75">
      <c r="A336" s="9"/>
      <c r="B336" s="220"/>
      <c r="C336" s="95" t="s">
        <v>58</v>
      </c>
      <c r="D336" s="146">
        <v>139000</v>
      </c>
      <c r="E336" s="21">
        <f>SUM(Arkusz4!D155)</f>
        <v>50622</v>
      </c>
      <c r="F336" s="16">
        <f>SUM(Arkusz4!E155)</f>
        <v>50582</v>
      </c>
      <c r="G336" s="275"/>
    </row>
    <row r="337" spans="1:7" ht="15.75">
      <c r="A337" s="9"/>
      <c r="B337" s="205"/>
      <c r="C337" s="95"/>
      <c r="D337" s="146"/>
      <c r="E337" s="26"/>
      <c r="F337" s="15"/>
      <c r="G337" s="259"/>
    </row>
    <row r="338" spans="1:7" ht="63">
      <c r="A338" s="9"/>
      <c r="B338" s="205">
        <v>85412</v>
      </c>
      <c r="C338" s="94" t="s">
        <v>116</v>
      </c>
      <c r="D338" s="154">
        <f>SUM(D340)</f>
        <v>50000</v>
      </c>
      <c r="E338" s="26">
        <f>SUM(E340)</f>
        <v>50000</v>
      </c>
      <c r="F338" s="26">
        <f>SUM(F340)</f>
        <v>50000</v>
      </c>
      <c r="G338" s="275"/>
    </row>
    <row r="339" spans="1:7" ht="15.75">
      <c r="A339" s="9"/>
      <c r="B339" s="205"/>
      <c r="C339" s="95" t="s">
        <v>7</v>
      </c>
      <c r="D339" s="146"/>
      <c r="E339" s="21"/>
      <c r="F339" s="16"/>
      <c r="G339" s="276"/>
    </row>
    <row r="340" spans="1:7" ht="15.75">
      <c r="A340" s="9"/>
      <c r="B340" s="205"/>
      <c r="C340" s="95" t="s">
        <v>59</v>
      </c>
      <c r="D340" s="146">
        <v>50000</v>
      </c>
      <c r="E340" s="21">
        <f>SUM(Arkusz3!D452)</f>
        <v>50000</v>
      </c>
      <c r="F340" s="16">
        <f>SUM(Arkusz3!E452)</f>
        <v>50000</v>
      </c>
      <c r="G340" s="275"/>
    </row>
    <row r="341" spans="1:7" ht="15.75">
      <c r="A341" s="9"/>
      <c r="B341" s="205"/>
      <c r="C341" s="95"/>
      <c r="D341" s="146"/>
      <c r="E341" s="21"/>
      <c r="F341" s="15"/>
      <c r="G341" s="259"/>
    </row>
    <row r="342" spans="1:7" ht="15.75">
      <c r="A342" s="9"/>
      <c r="B342" s="205">
        <v>85415</v>
      </c>
      <c r="C342" s="94" t="s">
        <v>117</v>
      </c>
      <c r="D342" s="154">
        <f>SUM(D344)</f>
        <v>90000</v>
      </c>
      <c r="E342" s="26">
        <f>SUM(E344)</f>
        <v>336733</v>
      </c>
      <c r="F342" s="26">
        <f>SUM(F344)</f>
        <v>328316.88</v>
      </c>
      <c r="G342" s="275"/>
    </row>
    <row r="343" spans="1:7" ht="15.75">
      <c r="A343" s="9"/>
      <c r="B343" s="56"/>
      <c r="C343" s="95" t="s">
        <v>7</v>
      </c>
      <c r="D343" s="146"/>
      <c r="E343" s="26"/>
      <c r="F343" s="16"/>
      <c r="G343" s="276"/>
    </row>
    <row r="344" spans="1:7" ht="15.75">
      <c r="A344" s="9"/>
      <c r="B344" s="9"/>
      <c r="C344" s="95" t="s">
        <v>59</v>
      </c>
      <c r="D344" s="146">
        <v>90000</v>
      </c>
      <c r="E344" s="21">
        <f>SUM(Arkusz3!D454)</f>
        <v>336733</v>
      </c>
      <c r="F344" s="16">
        <f>SUM(Arkusz3!E454)</f>
        <v>328316.88</v>
      </c>
      <c r="G344" s="275"/>
    </row>
    <row r="345" spans="1:7" ht="15.75">
      <c r="A345" s="9"/>
      <c r="B345" s="205"/>
      <c r="C345" s="95"/>
      <c r="D345" s="146"/>
      <c r="E345" s="26"/>
      <c r="F345" s="16"/>
      <c r="G345" s="275"/>
    </row>
    <row r="346" spans="1:7" ht="31.5">
      <c r="A346" s="9"/>
      <c r="B346" s="205">
        <v>85446</v>
      </c>
      <c r="C346" s="94" t="s">
        <v>101</v>
      </c>
      <c r="D346" s="154">
        <f>SUM(D348)</f>
        <v>15800</v>
      </c>
      <c r="E346" s="26">
        <f>SUM(E348)</f>
        <v>9740</v>
      </c>
      <c r="F346" s="26">
        <f>SUM(F348)</f>
        <v>5000</v>
      </c>
      <c r="G346" s="275"/>
    </row>
    <row r="347" spans="1:7" ht="15.75">
      <c r="A347" s="9"/>
      <c r="B347" s="205"/>
      <c r="C347" s="95" t="s">
        <v>7</v>
      </c>
      <c r="D347" s="146"/>
      <c r="E347" s="26"/>
      <c r="F347" s="15"/>
      <c r="G347" s="259"/>
    </row>
    <row r="348" spans="1:7" ht="15.75">
      <c r="A348" s="9"/>
      <c r="B348" s="205"/>
      <c r="C348" s="95" t="s">
        <v>59</v>
      </c>
      <c r="D348" s="146">
        <v>15800</v>
      </c>
      <c r="E348" s="21">
        <f>SUM(Arkusz3!D461)</f>
        <v>9740</v>
      </c>
      <c r="F348" s="16">
        <f>SUM(Arkusz3!E461)</f>
        <v>5000</v>
      </c>
      <c r="G348" s="275"/>
    </row>
    <row r="349" spans="1:7" ht="15.75">
      <c r="A349" s="23"/>
      <c r="B349" s="6"/>
      <c r="C349" s="99"/>
      <c r="D349" s="178"/>
      <c r="E349" s="30"/>
      <c r="F349" s="54"/>
      <c r="G349" s="278"/>
    </row>
    <row r="350" spans="1:7" ht="15.75">
      <c r="A350" s="2"/>
      <c r="B350" s="9"/>
      <c r="C350" s="94"/>
      <c r="D350" s="154"/>
      <c r="E350" s="32"/>
      <c r="F350" s="16"/>
      <c r="G350" s="275"/>
    </row>
    <row r="351" spans="1:7" ht="31.5">
      <c r="A351" s="69">
        <v>900</v>
      </c>
      <c r="B351" s="9"/>
      <c r="C351" s="94" t="s">
        <v>35</v>
      </c>
      <c r="D351" s="154">
        <f>SUM(D353+D359+D365+D369+D373+D379)</f>
        <v>19794753</v>
      </c>
      <c r="E351" s="26">
        <f>SUM(E353+E359+E365+E369+E373+E379)</f>
        <v>19188887</v>
      </c>
      <c r="F351" s="26">
        <f>SUM(F353+F359+F365+F369+F373+F379)</f>
        <v>17805620.140000001</v>
      </c>
      <c r="G351" s="259">
        <f>F351/E351*100</f>
        <v>92.791312700939869</v>
      </c>
    </row>
    <row r="352" spans="1:7" ht="15.75">
      <c r="A352" s="9"/>
      <c r="B352" s="85"/>
      <c r="C352" s="94"/>
      <c r="D352" s="154"/>
      <c r="E352" s="26"/>
      <c r="F352" s="16"/>
      <c r="G352" s="275"/>
    </row>
    <row r="353" spans="1:7" ht="31.5">
      <c r="A353" s="9"/>
      <c r="B353" s="85">
        <v>90001</v>
      </c>
      <c r="C353" s="94" t="s">
        <v>118</v>
      </c>
      <c r="D353" s="154">
        <f>SUM(D355+D357)</f>
        <v>10716396</v>
      </c>
      <c r="E353" s="26">
        <f>SUM(E355+E357)</f>
        <v>11329046</v>
      </c>
      <c r="F353" s="26">
        <f>SUM(F355+F357)</f>
        <v>10931373.15</v>
      </c>
      <c r="G353" s="275"/>
    </row>
    <row r="354" spans="1:7" ht="15.75">
      <c r="A354" s="9"/>
      <c r="B354" s="85"/>
      <c r="C354" s="95" t="s">
        <v>7</v>
      </c>
      <c r="D354" s="146"/>
      <c r="E354" s="26"/>
      <c r="F354" s="15"/>
      <c r="G354" s="259"/>
    </row>
    <row r="355" spans="1:7" ht="15.75">
      <c r="A355" s="23"/>
      <c r="B355" s="112"/>
      <c r="C355" s="97" t="s">
        <v>59</v>
      </c>
      <c r="D355" s="176">
        <v>462000</v>
      </c>
      <c r="E355" s="30">
        <f>SUM(Arkusz3!D470)</f>
        <v>467600</v>
      </c>
      <c r="F355" s="54">
        <f>SUM(Arkusz3!E470)</f>
        <v>438924.82</v>
      </c>
      <c r="G355" s="277"/>
    </row>
    <row r="356" spans="1:7" ht="15.75">
      <c r="A356" s="13"/>
      <c r="B356" s="86"/>
      <c r="C356" s="186"/>
      <c r="D356" s="187"/>
      <c r="E356" s="41"/>
      <c r="F356" s="38"/>
      <c r="G356" s="282"/>
    </row>
    <row r="357" spans="1:7" ht="15.75">
      <c r="A357" s="9"/>
      <c r="B357" s="85"/>
      <c r="C357" s="95" t="s">
        <v>58</v>
      </c>
      <c r="D357" s="146">
        <v>10254396</v>
      </c>
      <c r="E357" s="21">
        <f>SUM(Arkusz4!D164)</f>
        <v>10861446</v>
      </c>
      <c r="F357" s="16">
        <f>SUM(Arkusz4!E164)</f>
        <v>10492448.33</v>
      </c>
      <c r="G357" s="275"/>
    </row>
    <row r="358" spans="1:7" ht="15.75">
      <c r="A358" s="9"/>
      <c r="B358" s="85"/>
      <c r="C358" s="96"/>
      <c r="D358" s="175"/>
      <c r="E358" s="21"/>
      <c r="F358" s="16"/>
      <c r="G358" s="275"/>
    </row>
    <row r="359" spans="1:7" ht="15.75">
      <c r="A359" s="9"/>
      <c r="B359" s="85">
        <v>90002</v>
      </c>
      <c r="C359" s="94" t="s">
        <v>119</v>
      </c>
      <c r="D359" s="154">
        <f>SUM(D361:D363)</f>
        <v>5005645</v>
      </c>
      <c r="E359" s="26">
        <f>SUM(E361:E363)</f>
        <v>4432145</v>
      </c>
      <c r="F359" s="26">
        <f>SUM(F361:F363)</f>
        <v>3878995.73</v>
      </c>
      <c r="G359" s="275"/>
    </row>
    <row r="360" spans="1:7" ht="15.75">
      <c r="A360" s="9"/>
      <c r="B360" s="85"/>
      <c r="C360" s="95" t="s">
        <v>7</v>
      </c>
      <c r="D360" s="146"/>
      <c r="E360" s="21"/>
      <c r="F360" s="26"/>
      <c r="G360" s="290"/>
    </row>
    <row r="361" spans="1:7" ht="15.75">
      <c r="A361" s="9"/>
      <c r="B361" s="85"/>
      <c r="C361" s="95" t="s">
        <v>59</v>
      </c>
      <c r="D361" s="146">
        <v>3667500</v>
      </c>
      <c r="E361" s="21">
        <f>SUM(Arkusz3!D477)</f>
        <v>3026532</v>
      </c>
      <c r="F361" s="21">
        <f>SUM(Arkusz3!E477)</f>
        <v>2497001.81</v>
      </c>
      <c r="G361" s="259"/>
    </row>
    <row r="362" spans="1:7" ht="15.75">
      <c r="A362" s="9"/>
      <c r="B362" s="85"/>
      <c r="C362" s="95"/>
      <c r="D362" s="146"/>
      <c r="E362" s="21"/>
      <c r="F362" s="21"/>
      <c r="G362" s="292"/>
    </row>
    <row r="363" spans="1:7" ht="15.75">
      <c r="A363" s="9"/>
      <c r="B363" s="85"/>
      <c r="C363" s="95" t="s">
        <v>58</v>
      </c>
      <c r="D363" s="146">
        <v>1338145</v>
      </c>
      <c r="E363" s="21">
        <f>SUM(Arkusz4!D179)</f>
        <v>1405613</v>
      </c>
      <c r="F363" s="21">
        <f>SUM(Arkusz4!E179)</f>
        <v>1381993.92</v>
      </c>
      <c r="G363" s="292"/>
    </row>
    <row r="364" spans="1:7" ht="15.75">
      <c r="A364" s="9"/>
      <c r="B364" s="25"/>
      <c r="C364" s="96"/>
      <c r="D364" s="175"/>
      <c r="E364" s="21"/>
      <c r="F364" s="26"/>
      <c r="G364" s="290"/>
    </row>
    <row r="365" spans="1:7" ht="15.75">
      <c r="A365" s="9"/>
      <c r="B365" s="85">
        <v>90003</v>
      </c>
      <c r="C365" s="94" t="s">
        <v>120</v>
      </c>
      <c r="D365" s="154">
        <f>SUM(D367)</f>
        <v>566300</v>
      </c>
      <c r="E365" s="26">
        <f>SUM(E367)</f>
        <v>494300</v>
      </c>
      <c r="F365" s="26">
        <f>SUM(F367)</f>
        <v>451549.95</v>
      </c>
      <c r="G365" s="275"/>
    </row>
    <row r="366" spans="1:7" ht="15.75">
      <c r="A366" s="9"/>
      <c r="B366" s="224"/>
      <c r="C366" s="95" t="s">
        <v>7</v>
      </c>
      <c r="D366" s="146"/>
      <c r="E366" s="21"/>
      <c r="F366" s="51"/>
      <c r="G366" s="259"/>
    </row>
    <row r="367" spans="1:7" ht="15.75">
      <c r="A367" s="9"/>
      <c r="B367" s="85"/>
      <c r="C367" s="95" t="s">
        <v>59</v>
      </c>
      <c r="D367" s="146">
        <v>566300</v>
      </c>
      <c r="E367" s="21">
        <f>SUM(Arkusz3!D484)</f>
        <v>494300</v>
      </c>
      <c r="F367" s="16">
        <f>SUM(Arkusz3!E484)</f>
        <v>451549.95</v>
      </c>
      <c r="G367" s="259"/>
    </row>
    <row r="368" spans="1:7" ht="15.75">
      <c r="A368" s="9"/>
      <c r="B368" s="25"/>
      <c r="C368" s="95"/>
      <c r="D368" s="146"/>
      <c r="E368" s="21"/>
      <c r="F368" s="15"/>
      <c r="G368" s="275"/>
    </row>
    <row r="369" spans="1:7" ht="31.5">
      <c r="A369" s="9"/>
      <c r="B369" s="85">
        <v>90004</v>
      </c>
      <c r="C369" s="94" t="s">
        <v>121</v>
      </c>
      <c r="D369" s="154">
        <f>SUM(D371)</f>
        <v>408800</v>
      </c>
      <c r="E369" s="26">
        <f>SUM(E371)</f>
        <v>511800</v>
      </c>
      <c r="F369" s="26">
        <f>SUM(F371)</f>
        <v>497464</v>
      </c>
      <c r="G369" s="276"/>
    </row>
    <row r="370" spans="1:7" ht="15.75">
      <c r="A370" s="9"/>
      <c r="B370" s="85"/>
      <c r="C370" s="95" t="s">
        <v>7</v>
      </c>
      <c r="D370" s="146"/>
      <c r="E370" s="21"/>
      <c r="F370" s="16"/>
      <c r="G370" s="275"/>
    </row>
    <row r="371" spans="1:7" ht="15.75">
      <c r="A371" s="9"/>
      <c r="B371" s="85"/>
      <c r="C371" s="95" t="s">
        <v>59</v>
      </c>
      <c r="D371" s="146">
        <v>408800</v>
      </c>
      <c r="E371" s="21">
        <f>SUM(Arkusz3!D490)</f>
        <v>511800</v>
      </c>
      <c r="F371" s="16">
        <f>SUM(Arkusz3!E490)</f>
        <v>497464</v>
      </c>
      <c r="G371" s="275"/>
    </row>
    <row r="372" spans="1:7" ht="15.75">
      <c r="A372" s="9"/>
      <c r="B372" s="85"/>
      <c r="C372" s="96"/>
      <c r="D372" s="175"/>
      <c r="E372" s="21"/>
      <c r="F372" s="15"/>
      <c r="G372" s="275"/>
    </row>
    <row r="373" spans="1:7" ht="15.75">
      <c r="A373" s="9"/>
      <c r="B373" s="85">
        <v>90015</v>
      </c>
      <c r="C373" s="94" t="s">
        <v>122</v>
      </c>
      <c r="D373" s="154">
        <f>SUM(D374:D377)</f>
        <v>1359600</v>
      </c>
      <c r="E373" s="26">
        <f>SUM(E375+E377)</f>
        <v>1343164</v>
      </c>
      <c r="F373" s="26">
        <f>SUM(F375+F377)</f>
        <v>1307744.8500000001</v>
      </c>
      <c r="G373" s="259"/>
    </row>
    <row r="374" spans="1:7" ht="15.75">
      <c r="A374" s="9"/>
      <c r="B374" s="56"/>
      <c r="C374" s="95" t="s">
        <v>7</v>
      </c>
      <c r="D374" s="146"/>
      <c r="E374" s="26"/>
      <c r="F374" s="16"/>
      <c r="G374" s="275"/>
    </row>
    <row r="375" spans="1:7" ht="15.75">
      <c r="A375" s="9"/>
      <c r="B375" s="85"/>
      <c r="C375" s="95" t="s">
        <v>59</v>
      </c>
      <c r="D375" s="146">
        <v>1137500</v>
      </c>
      <c r="E375" s="21">
        <f>SUM(Arkusz3!D496)</f>
        <v>1059500</v>
      </c>
      <c r="F375" s="16">
        <f>SUM(Arkusz3!E496)</f>
        <v>1029399.91</v>
      </c>
      <c r="G375" s="276"/>
    </row>
    <row r="376" spans="1:7" ht="15.75">
      <c r="A376" s="9"/>
      <c r="B376" s="85"/>
      <c r="C376" s="95"/>
      <c r="D376" s="146"/>
      <c r="E376" s="21"/>
      <c r="F376" s="16"/>
      <c r="G376" s="275"/>
    </row>
    <row r="377" spans="1:7" ht="15.75">
      <c r="A377" s="9"/>
      <c r="B377" s="85"/>
      <c r="C377" s="95" t="s">
        <v>58</v>
      </c>
      <c r="D377" s="146">
        <v>222100</v>
      </c>
      <c r="E377" s="21">
        <f>SUM(Arkusz4!D187)</f>
        <v>283664</v>
      </c>
      <c r="F377" s="16">
        <f>SUM(Arkusz4!E187)</f>
        <v>278344.94</v>
      </c>
      <c r="G377" s="275"/>
    </row>
    <row r="378" spans="1:7" ht="15.75">
      <c r="A378" s="9"/>
      <c r="B378" s="85"/>
      <c r="C378" s="95"/>
      <c r="D378" s="146"/>
      <c r="E378" s="21"/>
      <c r="F378" s="16"/>
      <c r="G378" s="275"/>
    </row>
    <row r="379" spans="1:7" ht="15.75">
      <c r="A379" s="9"/>
      <c r="B379" s="85">
        <v>90095</v>
      </c>
      <c r="C379" s="94" t="s">
        <v>49</v>
      </c>
      <c r="D379" s="154">
        <f>SUM(D381:D383)</f>
        <v>1738012</v>
      </c>
      <c r="E379" s="26">
        <f>SUM(E381+E383)</f>
        <v>1078432</v>
      </c>
      <c r="F379" s="26">
        <f>SUM(F381+F383)</f>
        <v>738492.46</v>
      </c>
      <c r="G379" s="259"/>
    </row>
    <row r="380" spans="1:7" ht="15.75">
      <c r="A380" s="9"/>
      <c r="B380" s="25"/>
      <c r="C380" s="95" t="s">
        <v>7</v>
      </c>
      <c r="D380" s="146"/>
      <c r="E380" s="21"/>
      <c r="F380" s="15"/>
      <c r="G380" s="275"/>
    </row>
    <row r="381" spans="1:7" ht="15.75">
      <c r="A381" s="9"/>
      <c r="B381" s="25"/>
      <c r="C381" s="95" t="s">
        <v>59</v>
      </c>
      <c r="D381" s="146">
        <v>672800</v>
      </c>
      <c r="E381" s="21">
        <f>SUM(Arkusz3!D502)</f>
        <v>707800</v>
      </c>
      <c r="F381" s="16">
        <f>SUM(Arkusz3!E502)</f>
        <v>655556.25</v>
      </c>
      <c r="G381" s="276"/>
    </row>
    <row r="382" spans="1:7" ht="15.75">
      <c r="A382" s="9"/>
      <c r="B382" s="25"/>
      <c r="C382" s="98"/>
      <c r="D382" s="177"/>
      <c r="E382" s="21"/>
      <c r="F382" s="16"/>
      <c r="G382" s="275"/>
    </row>
    <row r="383" spans="1:7" ht="15.75">
      <c r="A383" s="9"/>
      <c r="B383" s="56"/>
      <c r="C383" s="95" t="s">
        <v>58</v>
      </c>
      <c r="D383" s="146">
        <v>1065212</v>
      </c>
      <c r="E383" s="21">
        <f>SUM(Arkusz4!D192)</f>
        <v>370632</v>
      </c>
      <c r="F383" s="16">
        <f>SUM(Arkusz4!E192)</f>
        <v>82936.210000000006</v>
      </c>
      <c r="G383" s="275"/>
    </row>
    <row r="384" spans="1:7" ht="15.75">
      <c r="A384" s="23"/>
      <c r="B384" s="10"/>
      <c r="C384" s="99"/>
      <c r="D384" s="178"/>
      <c r="E384" s="30"/>
      <c r="F384" s="54"/>
      <c r="G384" s="277"/>
    </row>
    <row r="385" spans="1:7" ht="15.75">
      <c r="A385" s="2"/>
      <c r="B385" s="379"/>
      <c r="C385" s="92"/>
      <c r="D385" s="144"/>
      <c r="E385" s="28"/>
      <c r="F385" s="16"/>
      <c r="G385" s="276"/>
    </row>
    <row r="386" spans="1:7" ht="47.25">
      <c r="A386" s="69">
        <v>921</v>
      </c>
      <c r="B386" s="380"/>
      <c r="C386" s="94" t="s">
        <v>123</v>
      </c>
      <c r="D386" s="154">
        <f>SUM(D388+D392+D398+D404+D408+D414)</f>
        <v>8118546</v>
      </c>
      <c r="E386" s="26">
        <f>SUM(E388+E392+E398+E404+E408+E414)</f>
        <v>7967358</v>
      </c>
      <c r="F386" s="26">
        <f>SUM(F388+F392+F398+F404+F408+F414)</f>
        <v>7862677.0700000003</v>
      </c>
      <c r="G386" s="259">
        <f>F386/E386*100</f>
        <v>98.686127446513638</v>
      </c>
    </row>
    <row r="387" spans="1:7" ht="8.25" customHeight="1">
      <c r="A387" s="9"/>
      <c r="B387" s="85"/>
      <c r="C387" s="94"/>
      <c r="D387" s="154"/>
      <c r="E387" s="26"/>
      <c r="F387" s="15"/>
      <c r="G387" s="259"/>
    </row>
    <row r="388" spans="1:7" ht="31.5">
      <c r="A388" s="9"/>
      <c r="B388" s="85">
        <v>92105</v>
      </c>
      <c r="C388" s="94" t="s">
        <v>124</v>
      </c>
      <c r="D388" s="154">
        <f>SUM(D390)</f>
        <v>30000</v>
      </c>
      <c r="E388" s="26">
        <f>SUM(E390)</f>
        <v>30000</v>
      </c>
      <c r="F388" s="26">
        <f>SUM(F390)</f>
        <v>27000</v>
      </c>
      <c r="G388" s="275"/>
    </row>
    <row r="389" spans="1:7" ht="15.75">
      <c r="A389" s="9"/>
      <c r="B389" s="85"/>
      <c r="C389" s="95" t="s">
        <v>7</v>
      </c>
      <c r="D389" s="146"/>
      <c r="E389" s="21"/>
      <c r="F389" s="16"/>
      <c r="G389" s="276"/>
    </row>
    <row r="390" spans="1:7" ht="15.75">
      <c r="A390" s="9"/>
      <c r="B390" s="85"/>
      <c r="C390" s="95" t="s">
        <v>59</v>
      </c>
      <c r="D390" s="146">
        <v>30000</v>
      </c>
      <c r="E390" s="21">
        <f>SUM(Arkusz3!D514)</f>
        <v>30000</v>
      </c>
      <c r="F390" s="50">
        <f>SUM(Arkusz3!E514)</f>
        <v>27000</v>
      </c>
      <c r="G390" s="287"/>
    </row>
    <row r="391" spans="1:7" ht="15.75">
      <c r="A391" s="9"/>
      <c r="B391" s="25"/>
      <c r="C391" s="95"/>
      <c r="D391" s="146"/>
      <c r="E391" s="21"/>
      <c r="F391" s="26"/>
      <c r="G391" s="290"/>
    </row>
    <row r="392" spans="1:7" ht="31.5">
      <c r="A392" s="9"/>
      <c r="B392" s="85">
        <v>92109</v>
      </c>
      <c r="C392" s="94" t="s">
        <v>125</v>
      </c>
      <c r="D392" s="154">
        <f>SUM(D394:D396)</f>
        <v>4045000</v>
      </c>
      <c r="E392" s="26">
        <f>SUM(E394:E396)</f>
        <v>4258036</v>
      </c>
      <c r="F392" s="26">
        <f>SUM(F394:F396)</f>
        <v>4191216.37</v>
      </c>
      <c r="G392" s="259"/>
    </row>
    <row r="393" spans="1:7" ht="15.75">
      <c r="A393" s="9"/>
      <c r="B393" s="85"/>
      <c r="C393" s="95" t="s">
        <v>7</v>
      </c>
      <c r="D393" s="146"/>
      <c r="E393" s="26"/>
      <c r="F393" s="26"/>
      <c r="G393" s="290"/>
    </row>
    <row r="394" spans="1:7" ht="15.75">
      <c r="A394" s="9"/>
      <c r="B394" s="85"/>
      <c r="C394" s="95" t="s">
        <v>59</v>
      </c>
      <c r="D394" s="146">
        <v>3485000</v>
      </c>
      <c r="E394" s="21">
        <f>SUM(Arkusz3!D516)</f>
        <v>3653236</v>
      </c>
      <c r="F394" s="16">
        <f>SUM(Arkusz3!E516)</f>
        <v>3591529.35</v>
      </c>
      <c r="G394" s="275"/>
    </row>
    <row r="395" spans="1:7" ht="15.75">
      <c r="A395" s="9"/>
      <c r="B395" s="85"/>
      <c r="C395" s="95"/>
      <c r="D395" s="146"/>
      <c r="E395" s="21"/>
      <c r="F395" s="16"/>
      <c r="G395" s="275"/>
    </row>
    <row r="396" spans="1:7" ht="15.75">
      <c r="A396" s="23"/>
      <c r="B396" s="112"/>
      <c r="C396" s="97" t="s">
        <v>58</v>
      </c>
      <c r="D396" s="176">
        <v>560000</v>
      </c>
      <c r="E396" s="30">
        <f>SUM(Arkusz4!D200)</f>
        <v>604800</v>
      </c>
      <c r="F396" s="189">
        <f>SUM(Arkusz4!E200)</f>
        <v>599687.02</v>
      </c>
      <c r="G396" s="277"/>
    </row>
    <row r="397" spans="1:7" ht="15.75">
      <c r="A397" s="13"/>
      <c r="B397" s="86"/>
      <c r="C397" s="186"/>
      <c r="D397" s="187"/>
      <c r="E397" s="41"/>
      <c r="F397" s="233"/>
      <c r="G397" s="283"/>
    </row>
    <row r="398" spans="1:7" ht="15.75">
      <c r="A398" s="9"/>
      <c r="B398" s="85">
        <v>92116</v>
      </c>
      <c r="C398" s="94" t="s">
        <v>126</v>
      </c>
      <c r="D398" s="154">
        <f>SUM(D400+D402)</f>
        <v>1218000</v>
      </c>
      <c r="E398" s="154">
        <f>SUM(E400+E402)</f>
        <v>1398000</v>
      </c>
      <c r="F398" s="154">
        <f>SUM(F400+F402)</f>
        <v>1398000</v>
      </c>
      <c r="G398" s="275"/>
    </row>
    <row r="399" spans="1:7" ht="15.75">
      <c r="A399" s="9"/>
      <c r="B399" s="56"/>
      <c r="C399" s="95" t="s">
        <v>7</v>
      </c>
      <c r="D399" s="146"/>
      <c r="E399" s="26"/>
      <c r="F399" s="16"/>
      <c r="G399" s="275"/>
    </row>
    <row r="400" spans="1:7" ht="15.75">
      <c r="A400" s="9"/>
      <c r="B400" s="85"/>
      <c r="C400" s="95" t="s">
        <v>59</v>
      </c>
      <c r="D400" s="146">
        <v>618000</v>
      </c>
      <c r="E400" s="21">
        <f>SUM(Arkusz3!D524)</f>
        <v>798000</v>
      </c>
      <c r="F400" s="16">
        <f>SUM(Arkusz3!E524)</f>
        <v>798000</v>
      </c>
      <c r="G400" s="275"/>
    </row>
    <row r="401" spans="1:7" ht="15.75">
      <c r="A401" s="9"/>
      <c r="B401" s="85"/>
      <c r="C401" s="95"/>
      <c r="D401" s="146"/>
      <c r="E401" s="21"/>
      <c r="F401" s="16"/>
      <c r="G401" s="275"/>
    </row>
    <row r="402" spans="1:7" ht="15.75">
      <c r="A402" s="9"/>
      <c r="B402" s="85"/>
      <c r="C402" s="95" t="s">
        <v>58</v>
      </c>
      <c r="D402" s="146">
        <v>600000</v>
      </c>
      <c r="E402" s="21">
        <f>SUM(Arkusz4!D207)</f>
        <v>600000</v>
      </c>
      <c r="F402" s="16">
        <f>SUM(Arkusz4!E207)</f>
        <v>600000</v>
      </c>
      <c r="G402" s="275"/>
    </row>
    <row r="403" spans="1:7" ht="15.75">
      <c r="A403" s="9"/>
      <c r="B403" s="25"/>
      <c r="C403" s="98"/>
      <c r="D403" s="177"/>
      <c r="E403" s="21"/>
      <c r="F403" s="15"/>
      <c r="G403" s="259"/>
    </row>
    <row r="404" spans="1:7" ht="15.75">
      <c r="A404" s="9"/>
      <c r="B404" s="25">
        <v>92118</v>
      </c>
      <c r="C404" s="94" t="s">
        <v>171</v>
      </c>
      <c r="D404" s="154">
        <f>SUM(D406)</f>
        <v>150000</v>
      </c>
      <c r="E404" s="26">
        <f>SUM(E406)</f>
        <v>150000</v>
      </c>
      <c r="F404" s="26">
        <f>SUM(F406)</f>
        <v>150000</v>
      </c>
      <c r="G404" s="275"/>
    </row>
    <row r="405" spans="1:7" ht="15.75">
      <c r="A405" s="9"/>
      <c r="B405" s="25"/>
      <c r="C405" s="95" t="s">
        <v>7</v>
      </c>
      <c r="D405" s="146"/>
      <c r="E405" s="21"/>
      <c r="F405" s="16"/>
      <c r="G405" s="276"/>
    </row>
    <row r="406" spans="1:7" ht="15.75">
      <c r="A406" s="9"/>
      <c r="B406" s="25"/>
      <c r="C406" s="95" t="s">
        <v>59</v>
      </c>
      <c r="D406" s="146">
        <v>150000</v>
      </c>
      <c r="E406" s="21">
        <f>SUM(Arkusz3!D528)</f>
        <v>150000</v>
      </c>
      <c r="F406" s="21">
        <f>SUM(Arkusz3!E528)</f>
        <v>150000</v>
      </c>
      <c r="G406" s="290"/>
    </row>
    <row r="407" spans="1:7" ht="15.75">
      <c r="A407" s="9"/>
      <c r="B407" s="25"/>
      <c r="C407" s="95"/>
      <c r="D407" s="146"/>
      <c r="E407" s="21"/>
      <c r="F407" s="15"/>
      <c r="G407" s="259"/>
    </row>
    <row r="408" spans="1:7" ht="31.5">
      <c r="A408" s="9"/>
      <c r="B408" s="85">
        <v>92120</v>
      </c>
      <c r="C408" s="94" t="s">
        <v>222</v>
      </c>
      <c r="D408" s="154">
        <f>SUM(D410:D412)</f>
        <v>2667546</v>
      </c>
      <c r="E408" s="26">
        <f>SUM(E410:E412)</f>
        <v>2109622</v>
      </c>
      <c r="F408" s="26">
        <f>SUM(F410:F412)</f>
        <v>2075111.7</v>
      </c>
      <c r="G408" s="275"/>
    </row>
    <row r="409" spans="1:7" ht="15.75">
      <c r="A409" s="9"/>
      <c r="B409" s="56"/>
      <c r="C409" s="95" t="s">
        <v>7</v>
      </c>
      <c r="D409" s="146"/>
      <c r="E409" s="26"/>
      <c r="F409" s="16"/>
      <c r="G409" s="276"/>
    </row>
    <row r="410" spans="1:7" ht="15.75">
      <c r="A410" s="9"/>
      <c r="B410" s="85"/>
      <c r="C410" s="95" t="s">
        <v>59</v>
      </c>
      <c r="D410" s="146">
        <v>41000</v>
      </c>
      <c r="E410" s="21">
        <f>SUM(Arkusz3!D532)</f>
        <v>37000</v>
      </c>
      <c r="F410" s="16">
        <f>SUM(Arkusz3!E532)</f>
        <v>33900.699999999997</v>
      </c>
      <c r="G410" s="275"/>
    </row>
    <row r="411" spans="1:7" ht="15.75">
      <c r="A411" s="9"/>
      <c r="B411" s="85"/>
      <c r="C411" s="95"/>
      <c r="D411" s="146"/>
      <c r="E411" s="21"/>
      <c r="F411" s="16"/>
      <c r="G411" s="275"/>
    </row>
    <row r="412" spans="1:7" ht="15.75">
      <c r="A412" s="9"/>
      <c r="B412" s="85"/>
      <c r="C412" s="95" t="s">
        <v>58</v>
      </c>
      <c r="D412" s="146">
        <v>2626546</v>
      </c>
      <c r="E412" s="21">
        <f>SUM(Arkusz4!D212)</f>
        <v>2072622</v>
      </c>
      <c r="F412" s="16">
        <f>SUM(Arkusz4!E212)</f>
        <v>2041211</v>
      </c>
      <c r="G412" s="275"/>
    </row>
    <row r="413" spans="1:7" ht="15.75">
      <c r="A413" s="9"/>
      <c r="B413" s="25"/>
      <c r="C413" s="95"/>
      <c r="D413" s="146"/>
      <c r="E413" s="21"/>
      <c r="F413" s="16"/>
      <c r="G413" s="275"/>
    </row>
    <row r="414" spans="1:7" ht="15.75">
      <c r="A414" s="9"/>
      <c r="B414" s="85">
        <v>92195</v>
      </c>
      <c r="C414" s="94" t="s">
        <v>49</v>
      </c>
      <c r="D414" s="154">
        <f>SUM(D416:D418)</f>
        <v>8000</v>
      </c>
      <c r="E414" s="26">
        <f>SUM(E416:E418)</f>
        <v>21700</v>
      </c>
      <c r="F414" s="26">
        <f>SUM(F416:F418)</f>
        <v>21349</v>
      </c>
      <c r="G414" s="275"/>
    </row>
    <row r="415" spans="1:7" ht="15.75">
      <c r="A415" s="9"/>
      <c r="B415" s="85"/>
      <c r="C415" s="95" t="s">
        <v>7</v>
      </c>
      <c r="D415" s="146"/>
      <c r="E415" s="21"/>
      <c r="F415" s="16"/>
      <c r="G415" s="275"/>
    </row>
    <row r="416" spans="1:7" ht="15.75">
      <c r="A416" s="9"/>
      <c r="B416" s="85"/>
      <c r="C416" s="95" t="s">
        <v>59</v>
      </c>
      <c r="D416" s="146">
        <v>0</v>
      </c>
      <c r="E416" s="21">
        <f>SUM(Arkusz3!D538)</f>
        <v>13700</v>
      </c>
      <c r="F416" s="16">
        <f>SUM(Arkusz3!E538)</f>
        <v>13636</v>
      </c>
      <c r="G416" s="275"/>
    </row>
    <row r="417" spans="1:7" ht="15.75">
      <c r="A417" s="9"/>
      <c r="B417" s="85"/>
      <c r="C417" s="95"/>
      <c r="D417" s="146"/>
      <c r="E417" s="21"/>
      <c r="F417" s="16"/>
      <c r="G417" s="275"/>
    </row>
    <row r="418" spans="1:7" ht="15.75">
      <c r="A418" s="9"/>
      <c r="B418" s="56"/>
      <c r="C418" s="95" t="s">
        <v>58</v>
      </c>
      <c r="D418" s="146">
        <v>8000</v>
      </c>
      <c r="E418" s="21">
        <f>SUM(Arkusz4!D219)</f>
        <v>8000</v>
      </c>
      <c r="F418" s="16">
        <f>SUM(Arkusz4!E219)</f>
        <v>7713</v>
      </c>
      <c r="G418" s="259"/>
    </row>
    <row r="419" spans="1:7" ht="15.75">
      <c r="A419" s="23"/>
      <c r="B419" s="10"/>
      <c r="C419" s="99"/>
      <c r="D419" s="178"/>
      <c r="E419" s="31"/>
      <c r="F419" s="54"/>
      <c r="G419" s="277"/>
    </row>
    <row r="420" spans="1:7" ht="15.75">
      <c r="A420" s="69"/>
      <c r="B420" s="379"/>
      <c r="C420" s="92"/>
      <c r="D420" s="144"/>
      <c r="E420" s="28"/>
      <c r="F420" s="16"/>
      <c r="G420" s="276"/>
    </row>
    <row r="421" spans="1:7" ht="15.75">
      <c r="A421" s="69">
        <v>926</v>
      </c>
      <c r="B421" s="380"/>
      <c r="C421" s="94" t="s">
        <v>248</v>
      </c>
      <c r="D421" s="154">
        <f>SUM(D423+D429+D433)</f>
        <v>846100</v>
      </c>
      <c r="E421" s="26">
        <f>SUM(E423+E429+E433)</f>
        <v>867636</v>
      </c>
      <c r="F421" s="26">
        <f>SUM(F423+F429+F433)</f>
        <v>805676.95</v>
      </c>
      <c r="G421" s="259">
        <f>F421/E421*100</f>
        <v>92.858865929952188</v>
      </c>
    </row>
    <row r="422" spans="1:7" ht="15.75">
      <c r="A422" s="9"/>
      <c r="B422" s="85"/>
      <c r="C422" s="94"/>
      <c r="D422" s="154"/>
      <c r="E422" s="26"/>
      <c r="F422" s="15"/>
      <c r="G422" s="259"/>
    </row>
    <row r="423" spans="1:7" ht="15.75">
      <c r="A423" s="9"/>
      <c r="B423" s="85">
        <v>92601</v>
      </c>
      <c r="C423" s="94" t="s">
        <v>128</v>
      </c>
      <c r="D423" s="154">
        <f>SUM(D425:D427)</f>
        <v>64500</v>
      </c>
      <c r="E423" s="26">
        <f>SUM(E425+E427)</f>
        <v>71000</v>
      </c>
      <c r="F423" s="26">
        <f>SUM(F425+F427)</f>
        <v>28010.2</v>
      </c>
      <c r="G423" s="275"/>
    </row>
    <row r="424" spans="1:7" ht="15.75">
      <c r="A424" s="9"/>
      <c r="B424" s="85"/>
      <c r="C424" s="95" t="s">
        <v>7</v>
      </c>
      <c r="D424" s="146"/>
      <c r="E424" s="26"/>
      <c r="F424" s="16"/>
      <c r="G424" s="276"/>
    </row>
    <row r="425" spans="1:7" ht="15.75">
      <c r="A425" s="9"/>
      <c r="B425" s="85"/>
      <c r="C425" s="95" t="s">
        <v>59</v>
      </c>
      <c r="D425" s="146">
        <v>64500</v>
      </c>
      <c r="E425" s="21">
        <f>SUM(Arkusz3!D547)</f>
        <v>51000</v>
      </c>
      <c r="F425" s="16">
        <f>SUM(Arkusz3!E547)</f>
        <v>8010.2</v>
      </c>
      <c r="G425" s="275"/>
    </row>
    <row r="426" spans="1:7" ht="15.75">
      <c r="A426" s="9"/>
      <c r="B426" s="85"/>
      <c r="C426" s="95"/>
      <c r="D426" s="146"/>
      <c r="E426" s="21"/>
      <c r="F426" s="16"/>
      <c r="G426" s="275"/>
    </row>
    <row r="427" spans="1:7" ht="15.75">
      <c r="A427" s="9"/>
      <c r="B427" s="85"/>
      <c r="C427" s="95" t="s">
        <v>58</v>
      </c>
      <c r="D427" s="146">
        <v>0</v>
      </c>
      <c r="E427" s="21">
        <f>SUM(Arkusz4!D228)</f>
        <v>20000</v>
      </c>
      <c r="F427" s="16">
        <f>SUM(Arkusz4!E228)</f>
        <v>20000</v>
      </c>
      <c r="G427" s="275"/>
    </row>
    <row r="428" spans="1:7" ht="15.75">
      <c r="A428" s="9"/>
      <c r="B428" s="85"/>
      <c r="C428" s="95"/>
      <c r="D428" s="146"/>
      <c r="E428" s="21"/>
      <c r="F428" s="15"/>
      <c r="G428" s="259"/>
    </row>
    <row r="429" spans="1:7" ht="31.5">
      <c r="A429" s="9"/>
      <c r="B429" s="85">
        <v>92605</v>
      </c>
      <c r="C429" s="94" t="s">
        <v>250</v>
      </c>
      <c r="D429" s="154">
        <f>SUM(D431)</f>
        <v>575000</v>
      </c>
      <c r="E429" s="26">
        <f>SUM(E431)</f>
        <v>575000</v>
      </c>
      <c r="F429" s="26">
        <f>SUM(F431)</f>
        <v>570246.75</v>
      </c>
      <c r="G429" s="275"/>
    </row>
    <row r="430" spans="1:7" ht="15.75">
      <c r="A430" s="9"/>
      <c r="B430" s="85"/>
      <c r="C430" s="95" t="s">
        <v>7</v>
      </c>
      <c r="D430" s="146"/>
      <c r="E430" s="21"/>
      <c r="F430" s="16"/>
      <c r="G430" s="276"/>
    </row>
    <row r="431" spans="1:7" ht="15.75">
      <c r="A431" s="9"/>
      <c r="B431" s="85"/>
      <c r="C431" s="95" t="s">
        <v>59</v>
      </c>
      <c r="D431" s="146">
        <v>575000</v>
      </c>
      <c r="E431" s="21">
        <f>SUM(Arkusz3!D553)</f>
        <v>575000</v>
      </c>
      <c r="F431" s="16">
        <f>SUM(Arkusz3!E553)</f>
        <v>570246.75</v>
      </c>
      <c r="G431" s="275"/>
    </row>
    <row r="432" spans="1:7" ht="15.75">
      <c r="A432" s="9"/>
      <c r="B432" s="85"/>
      <c r="C432" s="95"/>
      <c r="D432" s="146"/>
      <c r="E432" s="21"/>
      <c r="F432" s="16"/>
      <c r="G432" s="275"/>
    </row>
    <row r="433" spans="1:7" ht="15.75">
      <c r="A433" s="9"/>
      <c r="B433" s="85">
        <v>92695</v>
      </c>
      <c r="C433" s="94" t="s">
        <v>49</v>
      </c>
      <c r="D433" s="154">
        <f>SUM(D435)</f>
        <v>206600</v>
      </c>
      <c r="E433" s="26">
        <f>SUM(E435)</f>
        <v>221636</v>
      </c>
      <c r="F433" s="26">
        <f>SUM(F435)</f>
        <v>207420</v>
      </c>
      <c r="G433" s="275"/>
    </row>
    <row r="434" spans="1:7" ht="15.75">
      <c r="A434" s="9"/>
      <c r="B434" s="56"/>
      <c r="C434" s="95" t="s">
        <v>7</v>
      </c>
      <c r="D434" s="146"/>
      <c r="E434" s="26"/>
      <c r="F434" s="15"/>
      <c r="G434" s="259"/>
    </row>
    <row r="435" spans="1:7" ht="15.75">
      <c r="A435" s="9"/>
      <c r="B435" s="20"/>
      <c r="C435" s="95" t="s">
        <v>59</v>
      </c>
      <c r="D435" s="146">
        <v>206600</v>
      </c>
      <c r="E435" s="21">
        <f>SUM(Arkusz3!D557)</f>
        <v>221636</v>
      </c>
      <c r="F435" s="16">
        <f>SUM(Arkusz3!E557)</f>
        <v>207420</v>
      </c>
      <c r="G435" s="275"/>
    </row>
    <row r="436" spans="1:7" ht="15.75">
      <c r="A436" s="23"/>
      <c r="B436" s="10"/>
      <c r="C436" s="97"/>
      <c r="D436" s="176"/>
      <c r="E436" s="30"/>
      <c r="F436" s="52"/>
      <c r="G436" s="284"/>
    </row>
    <row r="437" spans="1:7" ht="15.75">
      <c r="A437" s="379"/>
      <c r="B437" s="379"/>
      <c r="C437" s="92"/>
      <c r="D437" s="144"/>
      <c r="E437" s="28"/>
      <c r="F437" s="16"/>
      <c r="G437" s="275"/>
    </row>
    <row r="438" spans="1:7" ht="15.75">
      <c r="A438" s="380"/>
      <c r="B438" s="380"/>
      <c r="C438" s="94" t="s">
        <v>129</v>
      </c>
      <c r="D438" s="162">
        <f>SUM(D9+D32+D39+D74+D81+D90+D105+D134+D141+D178+D185+D192+D245+D262+D311+D322+D351+D386+D421)</f>
        <v>135685627</v>
      </c>
      <c r="E438" s="162">
        <f>SUM(E9+E32+E39+E74+E81+E90+E105+E134+E141+E178+E185+E192+E245+E262+E311+E322+E351+E386+E421)</f>
        <v>140042946.44</v>
      </c>
      <c r="F438" s="162">
        <f>SUM(F9+F32+F39+F74+F81+F90+F105+F134+F141+F178+F185+F192+F245+F262+F311+F322+F351+F386+F421)</f>
        <v>136104489.54999998</v>
      </c>
      <c r="G438" s="293">
        <f>F438/E438*100</f>
        <v>97.187679215470226</v>
      </c>
    </row>
    <row r="439" spans="1:7" ht="15.75">
      <c r="A439" s="387"/>
      <c r="B439" s="387"/>
      <c r="C439" s="93"/>
      <c r="D439" s="180"/>
      <c r="E439" s="29"/>
      <c r="F439" s="54"/>
      <c r="G439" s="277"/>
    </row>
    <row r="444" spans="1:7" ht="15.75">
      <c r="A444" s="71"/>
    </row>
  </sheetData>
  <mergeCells count="13">
    <mergeCell ref="D3:E3"/>
    <mergeCell ref="B420:B421"/>
    <mergeCell ref="A437:A439"/>
    <mergeCell ref="B437:B439"/>
    <mergeCell ref="B80:B82"/>
    <mergeCell ref="B140:B141"/>
    <mergeCell ref="B177:B178"/>
    <mergeCell ref="B184:B185"/>
    <mergeCell ref="B191:B192"/>
    <mergeCell ref="B244:B245"/>
    <mergeCell ref="B261:B263"/>
    <mergeCell ref="B321:B322"/>
    <mergeCell ref="B385:B386"/>
  </mergeCells>
  <phoneticPr fontId="5" type="noConversion"/>
  <pageMargins left="0.15748031496062992" right="0.19685039370078741" top="0.98425196850393704" bottom="0.98425196850393704" header="0.51181102362204722" footer="0.51181102362204722"/>
  <pageSetup paperSize="9" firstPageNumber="14" orientation="portrait" useFirstPageNumber="1" r:id="rId1"/>
  <headerFooter alignWithMargins="0">
    <oddFooter>&amp;C&amp;P</oddFooter>
  </headerFooter>
  <rowBreaks count="1" manualBreakCount="1">
    <brk id="3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2:J567"/>
  <sheetViews>
    <sheetView tabSelected="1" topLeftCell="A364" zoomScale="110" zoomScaleNormal="110" workbookViewId="0">
      <selection activeCell="E371" sqref="E370:E371"/>
    </sheetView>
  </sheetViews>
  <sheetFormatPr defaultRowHeight="12.75"/>
  <cols>
    <col min="1" max="1" width="5.7109375" customWidth="1"/>
    <col min="2" max="2" width="7.42578125" customWidth="1"/>
    <col min="3" max="3" width="38.28515625" customWidth="1"/>
    <col min="4" max="4" width="15.5703125" customWidth="1"/>
    <col min="5" max="5" width="15.140625" customWidth="1"/>
    <col min="6" max="6" width="9.42578125" customWidth="1"/>
  </cols>
  <sheetData>
    <row r="2" spans="1:6" ht="15.75">
      <c r="B2" s="107" t="s">
        <v>186</v>
      </c>
      <c r="C2" s="107"/>
      <c r="D2" s="107"/>
    </row>
    <row r="3" spans="1:6">
      <c r="E3" s="58" t="s">
        <v>133</v>
      </c>
    </row>
    <row r="4" spans="1:6" ht="15.75">
      <c r="A4" s="13"/>
      <c r="B4" s="13"/>
      <c r="C4" s="62"/>
      <c r="D4" s="13"/>
      <c r="E4" s="13"/>
      <c r="F4" s="108"/>
    </row>
    <row r="5" spans="1:6" ht="15.75">
      <c r="A5" s="158" t="s">
        <v>1</v>
      </c>
      <c r="B5" s="158" t="s">
        <v>46</v>
      </c>
      <c r="C5" s="69" t="s">
        <v>0</v>
      </c>
      <c r="D5" s="205" t="s">
        <v>2</v>
      </c>
      <c r="E5" s="205" t="s">
        <v>3</v>
      </c>
      <c r="F5" s="301" t="s">
        <v>4</v>
      </c>
    </row>
    <row r="6" spans="1:6" ht="15.75">
      <c r="A6" s="6"/>
      <c r="B6" s="6"/>
      <c r="C6" s="102"/>
      <c r="D6" s="208"/>
      <c r="E6" s="208"/>
      <c r="F6" s="109" t="s">
        <v>134</v>
      </c>
    </row>
    <row r="7" spans="1:6" ht="15.75">
      <c r="A7" s="24">
        <v>1</v>
      </c>
      <c r="B7" s="85">
        <v>2</v>
      </c>
      <c r="C7" s="206">
        <v>3</v>
      </c>
      <c r="D7" s="205">
        <v>4</v>
      </c>
      <c r="E7" s="205">
        <v>5</v>
      </c>
      <c r="F7" s="24">
        <v>6</v>
      </c>
    </row>
    <row r="8" spans="1:6" ht="15.75">
      <c r="A8" s="204"/>
      <c r="B8" s="13"/>
      <c r="C8" s="62"/>
      <c r="D8" s="28"/>
      <c r="E8" s="28"/>
      <c r="F8" s="267"/>
    </row>
    <row r="9" spans="1:6" ht="15.75">
      <c r="A9" s="57" t="s">
        <v>8</v>
      </c>
      <c r="B9" s="25"/>
      <c r="C9" s="2" t="s">
        <v>6</v>
      </c>
      <c r="D9" s="26">
        <f>SUM(D11+D18+D24+D30)</f>
        <v>266677.44</v>
      </c>
      <c r="E9" s="26">
        <f>SUM(E11+E18+E24+E30)</f>
        <v>256874.35</v>
      </c>
      <c r="F9" s="300">
        <f>E9/D9*100</f>
        <v>96.32398976081366</v>
      </c>
    </row>
    <row r="10" spans="1:6" ht="15.75">
      <c r="A10" s="9"/>
      <c r="B10" s="85"/>
      <c r="C10" s="2"/>
      <c r="D10" s="26"/>
      <c r="E10" s="26"/>
      <c r="F10" s="267"/>
    </row>
    <row r="11" spans="1:6" ht="15.75">
      <c r="A11" s="9"/>
      <c r="B11" s="85" t="s">
        <v>50</v>
      </c>
      <c r="C11" s="2" t="s">
        <v>47</v>
      </c>
      <c r="D11" s="26">
        <f>SUM(D13)</f>
        <v>60160</v>
      </c>
      <c r="E11" s="26">
        <f>SUM(E13)</f>
        <v>53081.77</v>
      </c>
      <c r="F11" s="110"/>
    </row>
    <row r="12" spans="1:6" ht="15.75">
      <c r="A12" s="9"/>
      <c r="B12" s="85"/>
      <c r="C12" s="3" t="s">
        <v>7</v>
      </c>
      <c r="D12" s="21"/>
      <c r="E12" s="51"/>
      <c r="F12" s="302"/>
    </row>
    <row r="13" spans="1:6" ht="15.75">
      <c r="A13" s="9"/>
      <c r="B13" s="85"/>
      <c r="C13" s="70" t="s">
        <v>174</v>
      </c>
      <c r="D13" s="21">
        <f>SUM(D15:D16)</f>
        <v>60160</v>
      </c>
      <c r="E13" s="50">
        <f>SUM(E15:E16)</f>
        <v>53081.77</v>
      </c>
      <c r="F13" s="303"/>
    </row>
    <row r="14" spans="1:6" ht="15.75">
      <c r="A14" s="9"/>
      <c r="B14" s="25"/>
      <c r="C14" s="103" t="s">
        <v>175</v>
      </c>
      <c r="D14" s="21"/>
      <c r="E14" s="21"/>
      <c r="F14" s="267"/>
    </row>
    <row r="15" spans="1:6" ht="31.5">
      <c r="A15" s="9"/>
      <c r="B15" s="25"/>
      <c r="C15" s="130" t="s">
        <v>206</v>
      </c>
      <c r="D15" s="21">
        <v>23000</v>
      </c>
      <c r="E15" s="21">
        <v>22536.17</v>
      </c>
      <c r="F15" s="267"/>
    </row>
    <row r="16" spans="1:6" ht="31.5">
      <c r="A16" s="9"/>
      <c r="B16" s="85"/>
      <c r="C16" s="104" t="s">
        <v>176</v>
      </c>
      <c r="D16" s="21">
        <v>37160</v>
      </c>
      <c r="E16" s="21">
        <v>30545.599999999999</v>
      </c>
      <c r="F16" s="267"/>
    </row>
    <row r="17" spans="1:6" ht="15.75">
      <c r="A17" s="9"/>
      <c r="B17" s="85"/>
      <c r="C17" s="3"/>
      <c r="D17" s="21"/>
      <c r="E17" s="21"/>
      <c r="F17" s="267"/>
    </row>
    <row r="18" spans="1:6" ht="15.75">
      <c r="A18" s="9"/>
      <c r="B18" s="85" t="s">
        <v>51</v>
      </c>
      <c r="C18" s="2" t="s">
        <v>48</v>
      </c>
      <c r="D18" s="26">
        <f>SUM(D20)</f>
        <v>31000</v>
      </c>
      <c r="E18" s="26">
        <f>SUM(E20)</f>
        <v>30653.86</v>
      </c>
      <c r="F18" s="110"/>
    </row>
    <row r="19" spans="1:6" ht="15.75">
      <c r="A19" s="9"/>
      <c r="B19" s="25"/>
      <c r="C19" s="3" t="s">
        <v>7</v>
      </c>
      <c r="D19" s="21"/>
      <c r="E19" s="21"/>
      <c r="F19" s="267"/>
    </row>
    <row r="20" spans="1:6" ht="15.75">
      <c r="A20" s="9"/>
      <c r="C20" s="70" t="s">
        <v>174</v>
      </c>
      <c r="D20" s="21">
        <f>SUM(D22)</f>
        <v>31000</v>
      </c>
      <c r="E20" s="21">
        <f>SUM(E22)</f>
        <v>30653.86</v>
      </c>
      <c r="F20" s="267"/>
    </row>
    <row r="21" spans="1:6" ht="15.75">
      <c r="A21" s="9"/>
      <c r="C21" s="103" t="s">
        <v>175</v>
      </c>
      <c r="D21" s="21"/>
      <c r="E21" s="21"/>
      <c r="F21" s="267"/>
    </row>
    <row r="22" spans="1:6" ht="31.5">
      <c r="A22" s="9"/>
      <c r="C22" s="104" t="s">
        <v>176</v>
      </c>
      <c r="D22" s="21">
        <v>31000</v>
      </c>
      <c r="E22" s="21">
        <v>30653.86</v>
      </c>
      <c r="F22" s="267"/>
    </row>
    <row r="23" spans="1:6" ht="15.75">
      <c r="A23" s="9"/>
      <c r="C23" s="104"/>
      <c r="D23" s="21"/>
      <c r="E23" s="21"/>
      <c r="F23" s="267"/>
    </row>
    <row r="24" spans="1:6" ht="15.75">
      <c r="A24" s="9"/>
      <c r="B24" s="73" t="s">
        <v>291</v>
      </c>
      <c r="C24" s="94" t="s">
        <v>62</v>
      </c>
      <c r="D24" s="26">
        <f>SUM(D26)</f>
        <v>131080</v>
      </c>
      <c r="E24" s="26">
        <f>SUM(E26)</f>
        <v>131076.23000000001</v>
      </c>
      <c r="F24" s="267"/>
    </row>
    <row r="25" spans="1:6" ht="15.75">
      <c r="A25" s="9"/>
      <c r="C25" s="3" t="s">
        <v>7</v>
      </c>
      <c r="D25" s="21"/>
      <c r="E25" s="21"/>
      <c r="F25" s="267"/>
    </row>
    <row r="26" spans="1:6" ht="15.75">
      <c r="A26" s="9"/>
      <c r="C26" s="70" t="s">
        <v>174</v>
      </c>
      <c r="D26" s="21">
        <f>SUM(D28)</f>
        <v>131080</v>
      </c>
      <c r="E26" s="21">
        <f>SUM(E28)</f>
        <v>131076.23000000001</v>
      </c>
      <c r="F26" s="267"/>
    </row>
    <row r="27" spans="1:6" ht="15.75">
      <c r="A27" s="9"/>
      <c r="C27" s="103" t="s">
        <v>175</v>
      </c>
      <c r="D27" s="21"/>
      <c r="E27" s="21"/>
      <c r="F27" s="267"/>
    </row>
    <row r="28" spans="1:6" ht="31.5">
      <c r="A28" s="9"/>
      <c r="C28" s="104" t="s">
        <v>176</v>
      </c>
      <c r="D28" s="21">
        <v>131080</v>
      </c>
      <c r="E28" s="21">
        <v>131076.23000000001</v>
      </c>
      <c r="F28" s="267"/>
    </row>
    <row r="29" spans="1:6" ht="15.75">
      <c r="A29" s="9"/>
      <c r="B29" s="73"/>
      <c r="C29" s="104"/>
      <c r="D29" s="21"/>
      <c r="E29" s="21"/>
      <c r="F29" s="267"/>
    </row>
    <row r="30" spans="1:6" ht="15.75">
      <c r="A30" s="9"/>
      <c r="B30" s="101" t="s">
        <v>52</v>
      </c>
      <c r="C30" s="94" t="s">
        <v>49</v>
      </c>
      <c r="D30" s="26">
        <f>SUM(D32)</f>
        <v>44437.440000000002</v>
      </c>
      <c r="E30" s="26">
        <f>SUM(E32)</f>
        <v>42062.49</v>
      </c>
      <c r="F30" s="110"/>
    </row>
    <row r="31" spans="1:6" ht="15.75">
      <c r="A31" s="9"/>
      <c r="B31" s="101"/>
      <c r="C31" s="3" t="s">
        <v>7</v>
      </c>
      <c r="D31" s="21"/>
      <c r="E31" s="21"/>
      <c r="F31" s="267"/>
    </row>
    <row r="32" spans="1:6" ht="15.75">
      <c r="A32" s="9"/>
      <c r="B32" s="101"/>
      <c r="C32" s="70" t="s">
        <v>174</v>
      </c>
      <c r="D32" s="21">
        <f>SUM(D34)</f>
        <v>44437.440000000002</v>
      </c>
      <c r="E32" s="21">
        <f>SUM(E34)</f>
        <v>42062.49</v>
      </c>
      <c r="F32" s="267"/>
    </row>
    <row r="33" spans="1:6" ht="15.75">
      <c r="A33" s="9"/>
      <c r="B33" s="73"/>
      <c r="C33" s="103" t="s">
        <v>175</v>
      </c>
      <c r="D33" s="21"/>
      <c r="E33" s="21"/>
      <c r="F33" s="267"/>
    </row>
    <row r="34" spans="1:6" ht="31.5">
      <c r="A34" s="9"/>
      <c r="B34" s="56"/>
      <c r="C34" s="104" t="s">
        <v>176</v>
      </c>
      <c r="D34" s="21">
        <v>44437.440000000002</v>
      </c>
      <c r="E34" s="21">
        <v>42062.49</v>
      </c>
      <c r="F34" s="267"/>
    </row>
    <row r="35" spans="1:6" ht="15.75">
      <c r="A35" s="9"/>
      <c r="B35" s="20"/>
      <c r="C35" s="103"/>
      <c r="D35" s="21"/>
      <c r="E35" s="21"/>
      <c r="F35" s="304"/>
    </row>
    <row r="36" spans="1:6" ht="15.75">
      <c r="A36" s="310"/>
      <c r="B36" s="13"/>
      <c r="C36" s="62"/>
      <c r="D36" s="28"/>
      <c r="E36" s="28"/>
      <c r="F36" s="305"/>
    </row>
    <row r="37" spans="1:6" ht="15.75">
      <c r="A37" s="205" t="s">
        <v>54</v>
      </c>
      <c r="B37" s="9"/>
      <c r="C37" s="2" t="s">
        <v>53</v>
      </c>
      <c r="D37" s="26">
        <f>SUM(D39)</f>
        <v>5000</v>
      </c>
      <c r="E37" s="26">
        <f>SUM(E39)</f>
        <v>3498.4</v>
      </c>
      <c r="F37" s="110">
        <f>E37/D37*100</f>
        <v>69.968000000000004</v>
      </c>
    </row>
    <row r="38" spans="1:6" ht="15.75">
      <c r="A38" s="9"/>
      <c r="B38" s="205"/>
      <c r="C38" s="2"/>
      <c r="D38" s="26"/>
      <c r="E38" s="26"/>
      <c r="F38" s="267"/>
    </row>
    <row r="39" spans="1:6" ht="15.75">
      <c r="A39" s="9"/>
      <c r="B39" s="205" t="s">
        <v>56</v>
      </c>
      <c r="C39" s="2" t="s">
        <v>55</v>
      </c>
      <c r="D39" s="26">
        <f>SUM(D41)</f>
        <v>5000</v>
      </c>
      <c r="E39" s="26">
        <f>SUM(E41)</f>
        <v>3498.4</v>
      </c>
      <c r="F39" s="110"/>
    </row>
    <row r="40" spans="1:6" ht="15.75">
      <c r="A40" s="9"/>
      <c r="B40" s="7"/>
      <c r="C40" s="3" t="s">
        <v>7</v>
      </c>
      <c r="D40" s="26"/>
      <c r="E40" s="26"/>
      <c r="F40" s="267"/>
    </row>
    <row r="41" spans="1:6" ht="15.75">
      <c r="A41" s="9"/>
      <c r="B41" s="7"/>
      <c r="C41" s="70" t="s">
        <v>174</v>
      </c>
      <c r="D41" s="21">
        <f>SUM(D43:D44)</f>
        <v>5000</v>
      </c>
      <c r="E41" s="21">
        <f>SUM(E43:E44)</f>
        <v>3498.4</v>
      </c>
      <c r="F41" s="267"/>
    </row>
    <row r="42" spans="1:6" ht="15.75">
      <c r="A42" s="23"/>
      <c r="B42" s="63"/>
      <c r="C42" s="314" t="s">
        <v>175</v>
      </c>
      <c r="D42" s="30"/>
      <c r="E42" s="30"/>
      <c r="F42" s="304"/>
    </row>
    <row r="43" spans="1:6" ht="31.5">
      <c r="A43" s="13"/>
      <c r="B43" s="307"/>
      <c r="C43" s="313" t="s">
        <v>207</v>
      </c>
      <c r="D43" s="41">
        <v>1000</v>
      </c>
      <c r="E43" s="41">
        <v>0</v>
      </c>
      <c r="F43" s="305"/>
    </row>
    <row r="44" spans="1:6" ht="31.5">
      <c r="A44" s="9"/>
      <c r="B44" s="7"/>
      <c r="C44" s="104" t="s">
        <v>176</v>
      </c>
      <c r="D44" s="21">
        <v>4000</v>
      </c>
      <c r="E44" s="21">
        <v>3498.4</v>
      </c>
      <c r="F44" s="267"/>
    </row>
    <row r="45" spans="1:6" ht="15.75">
      <c r="A45" s="23"/>
      <c r="B45" s="10"/>
      <c r="C45" s="64"/>
      <c r="D45" s="30"/>
      <c r="E45" s="30"/>
      <c r="F45" s="304"/>
    </row>
    <row r="46" spans="1:6" ht="15.75">
      <c r="A46" s="229"/>
      <c r="B46" s="379"/>
      <c r="C46" s="62"/>
      <c r="D46" s="28"/>
      <c r="E46" s="28"/>
      <c r="F46" s="305"/>
    </row>
    <row r="47" spans="1:6" ht="15.75">
      <c r="A47" s="272" t="s">
        <v>11</v>
      </c>
      <c r="B47" s="380"/>
      <c r="C47" s="2" t="s">
        <v>10</v>
      </c>
      <c r="D47" s="26">
        <f>SUM(D49+D56+D62+D69+D75)</f>
        <v>6900185</v>
      </c>
      <c r="E47" s="26">
        <f>SUM(E49+E56+E62+E69+E75)</f>
        <v>6735742.3200000003</v>
      </c>
      <c r="F47" s="110">
        <f>E47/D47*100</f>
        <v>97.616836650031843</v>
      </c>
    </row>
    <row r="48" spans="1:6" ht="15.75">
      <c r="A48" s="9"/>
      <c r="B48" s="85"/>
      <c r="C48" s="2"/>
      <c r="D48" s="26"/>
      <c r="E48" s="26"/>
      <c r="F48" s="267"/>
    </row>
    <row r="49" spans="1:6" ht="15.75">
      <c r="A49" s="9"/>
      <c r="B49" s="85" t="s">
        <v>63</v>
      </c>
      <c r="C49" s="2" t="s">
        <v>57</v>
      </c>
      <c r="D49" s="26">
        <f>SUM(D51+D54)</f>
        <v>2917950</v>
      </c>
      <c r="E49" s="26">
        <f>SUM(E51+E54)</f>
        <v>2869886.86</v>
      </c>
      <c r="F49" s="110"/>
    </row>
    <row r="50" spans="1:6" ht="15.75">
      <c r="A50" s="9"/>
      <c r="B50" s="85"/>
      <c r="C50" s="3" t="s">
        <v>7</v>
      </c>
      <c r="D50" s="21"/>
      <c r="E50" s="21"/>
      <c r="F50" s="267"/>
    </row>
    <row r="51" spans="1:6" ht="15.75">
      <c r="A51" s="9"/>
      <c r="B51" s="85"/>
      <c r="C51" s="70" t="s">
        <v>174</v>
      </c>
      <c r="D51" s="21">
        <f>SUM(D53)</f>
        <v>125950</v>
      </c>
      <c r="E51" s="21">
        <f>SUM(E53)</f>
        <v>115229.51</v>
      </c>
      <c r="F51" s="267"/>
    </row>
    <row r="52" spans="1:6" ht="15.75">
      <c r="A52" s="9"/>
      <c r="B52" s="85"/>
      <c r="C52" s="3" t="s">
        <v>177</v>
      </c>
      <c r="D52" s="21"/>
      <c r="E52" s="21"/>
      <c r="F52" s="267"/>
    </row>
    <row r="53" spans="1:6" ht="31.5">
      <c r="A53" s="9"/>
      <c r="B53" s="85"/>
      <c r="C53" s="104" t="s">
        <v>176</v>
      </c>
      <c r="D53" s="21">
        <v>125950</v>
      </c>
      <c r="E53" s="21">
        <v>115229.51</v>
      </c>
      <c r="F53" s="267"/>
    </row>
    <row r="54" spans="1:6" ht="15.75">
      <c r="A54" s="9"/>
      <c r="B54" s="85"/>
      <c r="C54" s="70" t="s">
        <v>205</v>
      </c>
      <c r="D54" s="21">
        <v>2792000</v>
      </c>
      <c r="E54" s="21">
        <v>2754657.35</v>
      </c>
      <c r="F54" s="267"/>
    </row>
    <row r="55" spans="1:6" ht="15.75">
      <c r="A55" s="9"/>
      <c r="B55" s="85"/>
      <c r="C55" s="3"/>
      <c r="D55" s="21"/>
      <c r="E55" s="21"/>
      <c r="F55" s="267"/>
    </row>
    <row r="56" spans="1:6" ht="15.75">
      <c r="A56" s="9"/>
      <c r="B56" s="85" t="s">
        <v>64</v>
      </c>
      <c r="C56" s="2" t="s">
        <v>60</v>
      </c>
      <c r="D56" s="26">
        <f>SUM(D58+D59)</f>
        <v>190443</v>
      </c>
      <c r="E56" s="26">
        <f>SUM(E58+E59)</f>
        <v>190442.25</v>
      </c>
      <c r="F56" s="110"/>
    </row>
    <row r="57" spans="1:6" ht="15.75">
      <c r="A57" s="9"/>
      <c r="B57" s="85"/>
      <c r="C57" s="3" t="s">
        <v>7</v>
      </c>
      <c r="D57" s="21"/>
      <c r="E57" s="21"/>
      <c r="F57" s="267"/>
    </row>
    <row r="58" spans="1:6" ht="15.75">
      <c r="A58" s="9"/>
      <c r="B58" s="85"/>
      <c r="C58" s="70" t="s">
        <v>174</v>
      </c>
      <c r="D58" s="21">
        <f>SUM(D60)</f>
        <v>190443</v>
      </c>
      <c r="E58" s="21">
        <f>SUM(E60)</f>
        <v>190442.25</v>
      </c>
      <c r="F58" s="267"/>
    </row>
    <row r="59" spans="1:6" ht="15.75">
      <c r="A59" s="9"/>
      <c r="B59" s="85"/>
      <c r="C59" s="3" t="s">
        <v>177</v>
      </c>
      <c r="D59" s="21"/>
      <c r="E59" s="21"/>
      <c r="F59" s="267"/>
    </row>
    <row r="60" spans="1:6" ht="31.5">
      <c r="A60" s="9"/>
      <c r="B60" s="25"/>
      <c r="C60" s="104" t="s">
        <v>176</v>
      </c>
      <c r="D60" s="21">
        <v>190443</v>
      </c>
      <c r="E60" s="21">
        <v>190442.25</v>
      </c>
      <c r="F60" s="267"/>
    </row>
    <row r="61" spans="1:6" ht="15.75">
      <c r="A61" s="9"/>
      <c r="B61" s="25"/>
      <c r="C61" s="103"/>
      <c r="D61" s="21"/>
      <c r="E61" s="21"/>
      <c r="F61" s="267"/>
    </row>
    <row r="62" spans="1:6" ht="15.75">
      <c r="A62" s="9"/>
      <c r="B62" s="85" t="s">
        <v>65</v>
      </c>
      <c r="C62" s="2" t="s">
        <v>61</v>
      </c>
      <c r="D62" s="26">
        <f>SUM(D64)</f>
        <v>3077009</v>
      </c>
      <c r="E62" s="26">
        <f>SUM(E64)</f>
        <v>2970732.21</v>
      </c>
      <c r="F62" s="110"/>
    </row>
    <row r="63" spans="1:6" ht="15.75">
      <c r="A63" s="9"/>
      <c r="B63" s="85"/>
      <c r="C63" s="3" t="s">
        <v>7</v>
      </c>
      <c r="D63" s="26"/>
      <c r="E63" s="26"/>
      <c r="F63" s="267"/>
    </row>
    <row r="64" spans="1:6" ht="15.75">
      <c r="A64" s="9"/>
      <c r="B64" s="25"/>
      <c r="C64" s="70" t="s">
        <v>174</v>
      </c>
      <c r="D64" s="21">
        <f>SUM(D66:D67)</f>
        <v>3077009</v>
      </c>
      <c r="E64" s="21">
        <f>SUM(E66:E67)</f>
        <v>2970732.21</v>
      </c>
      <c r="F64" s="267"/>
    </row>
    <row r="65" spans="1:6" ht="15.75">
      <c r="A65" s="9"/>
      <c r="B65" s="25"/>
      <c r="C65" s="3" t="s">
        <v>178</v>
      </c>
      <c r="D65" s="21"/>
      <c r="E65" s="21"/>
      <c r="F65" s="267"/>
    </row>
    <row r="66" spans="1:6" ht="31.5">
      <c r="A66" s="9"/>
      <c r="B66" s="25"/>
      <c r="C66" s="104" t="s">
        <v>207</v>
      </c>
      <c r="D66" s="21">
        <v>32800</v>
      </c>
      <c r="E66" s="21">
        <v>28725.119999999999</v>
      </c>
      <c r="F66" s="267"/>
    </row>
    <row r="67" spans="1:6" ht="31.5">
      <c r="A67" s="9"/>
      <c r="B67" s="25"/>
      <c r="C67" s="104" t="s">
        <v>176</v>
      </c>
      <c r="D67" s="21">
        <v>3044209</v>
      </c>
      <c r="E67" s="21">
        <v>2942007.09</v>
      </c>
      <c r="F67" s="267"/>
    </row>
    <row r="68" spans="1:6" ht="15.75">
      <c r="A68" s="9"/>
      <c r="B68" s="25"/>
      <c r="C68" s="3"/>
      <c r="D68" s="21"/>
      <c r="E68" s="21"/>
      <c r="F68" s="267"/>
    </row>
    <row r="69" spans="1:6" ht="15.75">
      <c r="A69" s="9"/>
      <c r="B69" s="205" t="s">
        <v>66</v>
      </c>
      <c r="C69" s="2" t="s">
        <v>62</v>
      </c>
      <c r="D69" s="26">
        <f>SUM(D71)</f>
        <v>599783</v>
      </c>
      <c r="E69" s="26">
        <f>SUM(E71)</f>
        <v>591029</v>
      </c>
      <c r="F69" s="110"/>
    </row>
    <row r="70" spans="1:6" ht="15.75">
      <c r="A70" s="9"/>
      <c r="B70" s="56"/>
      <c r="C70" s="3" t="s">
        <v>7</v>
      </c>
      <c r="D70" s="26"/>
      <c r="E70" s="26"/>
      <c r="F70" s="267"/>
    </row>
    <row r="71" spans="1:6" ht="15.75">
      <c r="A71" s="9"/>
      <c r="B71" s="9"/>
      <c r="C71" s="70" t="s">
        <v>174</v>
      </c>
      <c r="D71" s="21">
        <f>SUM(D73)</f>
        <v>599783</v>
      </c>
      <c r="E71" s="21">
        <f>SUM(E73)</f>
        <v>591029</v>
      </c>
      <c r="F71" s="267"/>
    </row>
    <row r="72" spans="1:6" ht="15.75">
      <c r="A72" s="9"/>
      <c r="B72" s="9"/>
      <c r="C72" s="3" t="s">
        <v>178</v>
      </c>
      <c r="D72" s="21"/>
      <c r="E72" s="21"/>
      <c r="F72" s="267"/>
    </row>
    <row r="73" spans="1:6" ht="31.5">
      <c r="A73" s="9"/>
      <c r="B73" s="205"/>
      <c r="C73" s="104" t="s">
        <v>176</v>
      </c>
      <c r="D73" s="21">
        <v>599783</v>
      </c>
      <c r="E73" s="21">
        <v>591029</v>
      </c>
      <c r="F73" s="267"/>
    </row>
    <row r="74" spans="1:6" ht="15.75">
      <c r="A74" s="9"/>
      <c r="B74" s="205"/>
      <c r="C74" s="104"/>
      <c r="D74" s="21"/>
      <c r="E74" s="21"/>
      <c r="F74" s="267"/>
    </row>
    <row r="75" spans="1:6" ht="15.75">
      <c r="A75" s="9"/>
      <c r="B75" s="205">
        <v>60095</v>
      </c>
      <c r="C75" s="2" t="s">
        <v>49</v>
      </c>
      <c r="D75" s="26">
        <f>SUM(D77)</f>
        <v>115000</v>
      </c>
      <c r="E75" s="26">
        <f>SUM(E77)</f>
        <v>113652</v>
      </c>
      <c r="F75" s="110"/>
    </row>
    <row r="76" spans="1:6" ht="15.75">
      <c r="A76" s="9"/>
      <c r="B76" s="56"/>
      <c r="C76" s="3" t="s">
        <v>7</v>
      </c>
      <c r="D76" s="26"/>
      <c r="E76" s="26"/>
      <c r="F76" s="267"/>
    </row>
    <row r="77" spans="1:6" ht="15.75">
      <c r="A77" s="9"/>
      <c r="B77" s="85"/>
      <c r="C77" s="70" t="s">
        <v>174</v>
      </c>
      <c r="D77" s="21">
        <f>SUM(D79)</f>
        <v>115000</v>
      </c>
      <c r="E77" s="21">
        <f>SUM(E79)</f>
        <v>113652</v>
      </c>
      <c r="F77" s="267"/>
    </row>
    <row r="78" spans="1:6" ht="15.75">
      <c r="A78" s="9"/>
      <c r="B78" s="85"/>
      <c r="C78" s="3" t="s">
        <v>178</v>
      </c>
      <c r="D78" s="21"/>
      <c r="E78" s="21"/>
      <c r="F78" s="267"/>
    </row>
    <row r="79" spans="1:6" ht="31.5">
      <c r="A79" s="9"/>
      <c r="B79" s="22"/>
      <c r="C79" s="104" t="s">
        <v>176</v>
      </c>
      <c r="D79" s="21">
        <v>115000</v>
      </c>
      <c r="E79" s="21">
        <v>113652</v>
      </c>
      <c r="F79" s="267"/>
    </row>
    <row r="80" spans="1:6" ht="15.75">
      <c r="A80" s="23"/>
      <c r="B80" s="20"/>
      <c r="C80" s="104"/>
      <c r="D80" s="21"/>
      <c r="E80" s="21"/>
      <c r="F80" s="304"/>
    </row>
    <row r="81" spans="1:6" ht="15.75">
      <c r="A81" s="205"/>
      <c r="B81" s="13"/>
      <c r="C81" s="62"/>
      <c r="D81" s="28"/>
      <c r="E81" s="28"/>
      <c r="F81" s="267"/>
    </row>
    <row r="82" spans="1:6" ht="15.75">
      <c r="A82" s="312" t="s">
        <v>13</v>
      </c>
      <c r="B82" s="23"/>
      <c r="C82" s="102" t="s">
        <v>12</v>
      </c>
      <c r="D82" s="29">
        <f>SUM(D84)</f>
        <v>4308596</v>
      </c>
      <c r="E82" s="29">
        <f>SUM(E84)</f>
        <v>3783390.13</v>
      </c>
      <c r="F82" s="315">
        <f>E82/D82*100</f>
        <v>87.810278104514779</v>
      </c>
    </row>
    <row r="83" spans="1:6" ht="15.75">
      <c r="A83" s="13"/>
      <c r="B83" s="13"/>
      <c r="C83" s="13"/>
      <c r="D83" s="28"/>
      <c r="E83" s="28"/>
      <c r="F83" s="305"/>
    </row>
    <row r="84" spans="1:6" ht="31.5">
      <c r="A84" s="9"/>
      <c r="B84" s="85" t="s">
        <v>68</v>
      </c>
      <c r="C84" s="2" t="s">
        <v>67</v>
      </c>
      <c r="D84" s="26">
        <f>SUM(D86)</f>
        <v>4308596</v>
      </c>
      <c r="E84" s="26">
        <f>SUM(E86)</f>
        <v>3783390.13</v>
      </c>
      <c r="F84" s="111"/>
    </row>
    <row r="85" spans="1:6" ht="15.75">
      <c r="A85" s="9"/>
      <c r="B85" s="85"/>
      <c r="C85" s="11" t="s">
        <v>7</v>
      </c>
      <c r="D85" s="26"/>
      <c r="E85" s="26"/>
      <c r="F85" s="267"/>
    </row>
    <row r="86" spans="1:6" ht="15.75">
      <c r="A86" s="9"/>
      <c r="B86" s="311"/>
      <c r="C86" s="70" t="s">
        <v>174</v>
      </c>
      <c r="D86" s="21">
        <f>SUM(D88:D88)</f>
        <v>4308596</v>
      </c>
      <c r="E86" s="21">
        <f>SUM(E88:E88)</f>
        <v>3783390.13</v>
      </c>
      <c r="F86" s="267"/>
    </row>
    <row r="87" spans="1:6" ht="15.75">
      <c r="A87" s="9"/>
      <c r="B87" s="85"/>
      <c r="C87" s="3" t="s">
        <v>178</v>
      </c>
      <c r="D87" s="21"/>
      <c r="E87" s="21"/>
      <c r="F87" s="267"/>
    </row>
    <row r="88" spans="1:6" ht="31.5">
      <c r="A88" s="9"/>
      <c r="B88" s="85"/>
      <c r="C88" s="104" t="s">
        <v>176</v>
      </c>
      <c r="D88" s="21">
        <v>4308596</v>
      </c>
      <c r="E88" s="21">
        <v>3783390.13</v>
      </c>
      <c r="F88" s="267"/>
    </row>
    <row r="89" spans="1:6" ht="15.75">
      <c r="A89" s="23"/>
      <c r="B89" s="20"/>
      <c r="C89" s="63"/>
      <c r="D89" s="21"/>
      <c r="E89" s="21"/>
      <c r="F89" s="304"/>
    </row>
    <row r="90" spans="1:6" ht="15.75">
      <c r="A90" s="205"/>
      <c r="B90" s="379"/>
      <c r="C90" s="62"/>
      <c r="D90" s="28"/>
      <c r="E90" s="28"/>
      <c r="F90" s="267"/>
    </row>
    <row r="91" spans="1:6" ht="15.75">
      <c r="A91" s="205" t="s">
        <v>15</v>
      </c>
      <c r="B91" s="380"/>
      <c r="C91" s="2" t="s">
        <v>14</v>
      </c>
      <c r="D91" s="26">
        <f>SUM(D93+D100+D106)</f>
        <v>434257</v>
      </c>
      <c r="E91" s="26">
        <f>SUM(E93+E100+E106)</f>
        <v>357656.03</v>
      </c>
      <c r="F91" s="110">
        <f>E91/D91*100</f>
        <v>82.360452450967983</v>
      </c>
    </row>
    <row r="92" spans="1:6" ht="15.75">
      <c r="A92" s="9"/>
      <c r="B92" s="9"/>
      <c r="C92" s="2"/>
      <c r="D92" s="32"/>
      <c r="E92" s="32"/>
      <c r="F92" s="267"/>
    </row>
    <row r="93" spans="1:6" ht="31.5">
      <c r="A93" s="9"/>
      <c r="B93" s="205" t="s">
        <v>71</v>
      </c>
      <c r="C93" s="2" t="s">
        <v>69</v>
      </c>
      <c r="D93" s="26">
        <f>SUM(D95)</f>
        <v>261563</v>
      </c>
      <c r="E93" s="26">
        <f>SUM(E95)</f>
        <v>224763.57</v>
      </c>
      <c r="F93" s="111"/>
    </row>
    <row r="94" spans="1:6" ht="15.75">
      <c r="A94" s="9"/>
      <c r="B94" s="205"/>
      <c r="C94" s="3" t="s">
        <v>7</v>
      </c>
      <c r="D94" s="21"/>
      <c r="E94" s="21"/>
      <c r="F94" s="267"/>
    </row>
    <row r="95" spans="1:6" ht="15.75">
      <c r="A95" s="9"/>
      <c r="B95" s="9"/>
      <c r="C95" s="70" t="s">
        <v>174</v>
      </c>
      <c r="D95" s="21">
        <f>SUM(D97:D98)</f>
        <v>261563</v>
      </c>
      <c r="E95" s="21">
        <f>SUM(E97:E98)</f>
        <v>224763.57</v>
      </c>
      <c r="F95" s="267"/>
    </row>
    <row r="96" spans="1:6" ht="15.75">
      <c r="A96" s="9"/>
      <c r="B96" s="9"/>
      <c r="C96" s="3" t="s">
        <v>178</v>
      </c>
      <c r="D96" s="21"/>
      <c r="E96" s="21"/>
      <c r="F96" s="267"/>
    </row>
    <row r="97" spans="1:6" ht="31.5">
      <c r="A97" s="9"/>
      <c r="B97" s="9"/>
      <c r="C97" s="104" t="s">
        <v>207</v>
      </c>
      <c r="D97" s="21">
        <v>48000</v>
      </c>
      <c r="E97" s="21">
        <v>15000</v>
      </c>
      <c r="F97" s="267"/>
    </row>
    <row r="98" spans="1:6" ht="31.5">
      <c r="A98" s="9"/>
      <c r="B98" s="9"/>
      <c r="C98" s="104" t="s">
        <v>176</v>
      </c>
      <c r="D98" s="21">
        <v>213563</v>
      </c>
      <c r="E98" s="21">
        <v>209763.57</v>
      </c>
      <c r="F98" s="267"/>
    </row>
    <row r="99" spans="1:6" ht="15.75">
      <c r="A99" s="9"/>
      <c r="B99" s="9"/>
      <c r="C99" s="3"/>
      <c r="D99" s="21"/>
      <c r="E99" s="21"/>
      <c r="F99" s="267"/>
    </row>
    <row r="100" spans="1:6" ht="31.5">
      <c r="A100" s="9"/>
      <c r="B100" s="205" t="s">
        <v>72</v>
      </c>
      <c r="C100" s="2" t="s">
        <v>223</v>
      </c>
      <c r="D100" s="26">
        <f>SUM(D102)</f>
        <v>105694</v>
      </c>
      <c r="E100" s="26">
        <f>SUM(E102)</f>
        <v>71595.19</v>
      </c>
      <c r="F100" s="111"/>
    </row>
    <row r="101" spans="1:6" ht="15.75">
      <c r="A101" s="9"/>
      <c r="B101" s="56"/>
      <c r="C101" s="3" t="s">
        <v>7</v>
      </c>
      <c r="D101" s="26"/>
      <c r="E101" s="26"/>
      <c r="F101" s="267"/>
    </row>
    <row r="102" spans="1:6" ht="15.75">
      <c r="A102" s="9"/>
      <c r="B102" s="205"/>
      <c r="C102" s="70" t="s">
        <v>174</v>
      </c>
      <c r="D102" s="21">
        <f>SUM(D104:D104)</f>
        <v>105694</v>
      </c>
      <c r="E102" s="21">
        <f>SUM(E104)</f>
        <v>71595.19</v>
      </c>
      <c r="F102" s="267"/>
    </row>
    <row r="103" spans="1:6" ht="15.75">
      <c r="A103" s="9"/>
      <c r="B103" s="205"/>
      <c r="C103" s="103" t="s">
        <v>175</v>
      </c>
      <c r="D103" s="21"/>
      <c r="E103" s="21"/>
      <c r="F103" s="267"/>
    </row>
    <row r="104" spans="1:6" ht="31.5">
      <c r="A104" s="9"/>
      <c r="B104" s="205"/>
      <c r="C104" s="104" t="s">
        <v>176</v>
      </c>
      <c r="D104" s="21">
        <v>105694</v>
      </c>
      <c r="E104" s="21">
        <v>71595.19</v>
      </c>
      <c r="F104" s="267"/>
    </row>
    <row r="105" spans="1:6" ht="15.75">
      <c r="A105" s="9"/>
      <c r="B105" s="9"/>
      <c r="C105" s="3"/>
      <c r="D105" s="21"/>
      <c r="E105" s="21"/>
      <c r="F105" s="267"/>
    </row>
    <row r="106" spans="1:6" ht="15.75">
      <c r="A106" s="9"/>
      <c r="B106" s="205" t="s">
        <v>73</v>
      </c>
      <c r="C106" s="2" t="s">
        <v>70</v>
      </c>
      <c r="D106" s="26">
        <f>SUM(D108)</f>
        <v>67000</v>
      </c>
      <c r="E106" s="26">
        <f>SUM(E108)</f>
        <v>61297.27</v>
      </c>
      <c r="F106" s="111"/>
    </row>
    <row r="107" spans="1:6" ht="15.75">
      <c r="A107" s="9"/>
      <c r="B107" s="56"/>
      <c r="C107" s="3" t="s">
        <v>7</v>
      </c>
      <c r="D107" s="26"/>
      <c r="E107" s="26"/>
      <c r="F107" s="267"/>
    </row>
    <row r="108" spans="1:6" ht="15.75">
      <c r="A108" s="9"/>
      <c r="B108" s="20"/>
      <c r="C108" s="70" t="s">
        <v>174</v>
      </c>
      <c r="D108" s="21">
        <f>SUM(D110)</f>
        <v>67000</v>
      </c>
      <c r="E108" s="21">
        <f>SUM(E110)</f>
        <v>61297.27</v>
      </c>
      <c r="F108" s="267"/>
    </row>
    <row r="109" spans="1:6" ht="15.75">
      <c r="A109" s="9"/>
      <c r="B109" s="20"/>
      <c r="C109" s="103" t="s">
        <v>175</v>
      </c>
      <c r="D109" s="21"/>
      <c r="E109" s="21"/>
      <c r="F109" s="267"/>
    </row>
    <row r="110" spans="1:6" ht="31.5">
      <c r="A110" s="9"/>
      <c r="B110" s="20"/>
      <c r="C110" s="104" t="s">
        <v>176</v>
      </c>
      <c r="D110" s="21">
        <v>67000</v>
      </c>
      <c r="E110" s="21">
        <v>61297.27</v>
      </c>
      <c r="F110" s="267"/>
    </row>
    <row r="111" spans="1:6" ht="15.75">
      <c r="A111" s="23"/>
      <c r="B111" s="10"/>
      <c r="C111" s="64"/>
      <c r="D111" s="30"/>
      <c r="E111" s="30"/>
      <c r="F111" s="304"/>
    </row>
    <row r="112" spans="1:6" ht="15.75">
      <c r="A112" s="205"/>
      <c r="B112" s="9"/>
      <c r="C112" s="2"/>
      <c r="D112" s="21"/>
      <c r="E112" s="21"/>
      <c r="F112" s="267"/>
    </row>
    <row r="113" spans="1:6" ht="15.75">
      <c r="A113" s="205" t="s">
        <v>17</v>
      </c>
      <c r="B113" s="9"/>
      <c r="C113" s="2" t="s">
        <v>16</v>
      </c>
      <c r="D113" s="26">
        <f>+SUM(D115+D121+D128+D136+D143)</f>
        <v>10316432</v>
      </c>
      <c r="E113" s="26">
        <f>+SUM(E115+E121+E128+E136+E143)</f>
        <v>10031588.560000001</v>
      </c>
      <c r="F113" s="111">
        <f>E113/D113*100</f>
        <v>97.238934546362543</v>
      </c>
    </row>
    <row r="114" spans="1:6" ht="15.75">
      <c r="A114" s="9"/>
      <c r="B114" s="85"/>
      <c r="C114" s="2"/>
      <c r="D114" s="26"/>
      <c r="E114" s="26"/>
      <c r="F114" s="267"/>
    </row>
    <row r="115" spans="1:6" ht="15.75">
      <c r="A115" s="9"/>
      <c r="B115" s="85" t="s">
        <v>78</v>
      </c>
      <c r="C115" s="2" t="s">
        <v>74</v>
      </c>
      <c r="D115" s="26">
        <f>SUM(D117)</f>
        <v>686532</v>
      </c>
      <c r="E115" s="26">
        <f>SUM(E117)</f>
        <v>683167.75</v>
      </c>
      <c r="F115" s="111"/>
    </row>
    <row r="116" spans="1:6" ht="15.75">
      <c r="A116" s="9"/>
      <c r="B116" s="85"/>
      <c r="C116" s="3" t="s">
        <v>7</v>
      </c>
      <c r="D116" s="21"/>
      <c r="E116" s="21"/>
      <c r="F116" s="267"/>
    </row>
    <row r="117" spans="1:6" ht="15.75">
      <c r="A117" s="9"/>
      <c r="B117" s="85"/>
      <c r="C117" s="70" t="s">
        <v>174</v>
      </c>
      <c r="D117" s="21">
        <f>SUM(D119:D119)</f>
        <v>686532</v>
      </c>
      <c r="E117" s="21">
        <f>SUM(E119:E119)</f>
        <v>683167.75</v>
      </c>
      <c r="F117" s="267"/>
    </row>
    <row r="118" spans="1:6" ht="15.75">
      <c r="A118" s="9"/>
      <c r="B118" s="85"/>
      <c r="C118" s="3" t="s">
        <v>178</v>
      </c>
      <c r="D118" s="21"/>
      <c r="E118" s="21"/>
      <c r="F118" s="267"/>
    </row>
    <row r="119" spans="1:6" ht="31.5">
      <c r="A119" s="9"/>
      <c r="B119" s="25"/>
      <c r="C119" s="104" t="s">
        <v>207</v>
      </c>
      <c r="D119" s="21">
        <v>686532</v>
      </c>
      <c r="E119" s="21">
        <v>683167.75</v>
      </c>
      <c r="F119" s="267"/>
    </row>
    <row r="120" spans="1:6" ht="15.75">
      <c r="A120" s="23"/>
      <c r="B120" s="188"/>
      <c r="C120" s="316"/>
      <c r="D120" s="30"/>
      <c r="E120" s="30"/>
      <c r="F120" s="304"/>
    </row>
    <row r="121" spans="1:6" ht="31.5">
      <c r="A121" s="13"/>
      <c r="B121" s="86" t="s">
        <v>79</v>
      </c>
      <c r="C121" s="62" t="s">
        <v>242</v>
      </c>
      <c r="D121" s="28">
        <f>SUM(D123+D126)</f>
        <v>335000</v>
      </c>
      <c r="E121" s="28">
        <f>SUM(E123+E126)</f>
        <v>323412.51</v>
      </c>
      <c r="F121" s="306"/>
    </row>
    <row r="122" spans="1:6" ht="15.75">
      <c r="A122" s="9"/>
      <c r="B122" s="56"/>
      <c r="C122" s="3" t="s">
        <v>7</v>
      </c>
      <c r="D122" s="26"/>
      <c r="E122" s="26"/>
      <c r="F122" s="267"/>
    </row>
    <row r="123" spans="1:6" ht="15.75">
      <c r="A123" s="9"/>
      <c r="B123" s="85"/>
      <c r="C123" s="70" t="s">
        <v>174</v>
      </c>
      <c r="D123" s="21">
        <f>SUM(D125)</f>
        <v>23000</v>
      </c>
      <c r="E123" s="21">
        <f>SUM(E125)</f>
        <v>17195.509999999998</v>
      </c>
      <c r="F123" s="267"/>
    </row>
    <row r="124" spans="1:6" ht="15.75">
      <c r="A124" s="9"/>
      <c r="B124" s="85"/>
      <c r="C124" s="103" t="s">
        <v>175</v>
      </c>
      <c r="D124" s="21"/>
      <c r="E124" s="21"/>
      <c r="F124" s="267"/>
    </row>
    <row r="125" spans="1:6" ht="31.5">
      <c r="A125" s="9"/>
      <c r="B125" s="85"/>
      <c r="C125" s="104" t="s">
        <v>176</v>
      </c>
      <c r="D125" s="21">
        <v>23000</v>
      </c>
      <c r="E125" s="21">
        <v>17195.509999999998</v>
      </c>
      <c r="F125" s="267"/>
    </row>
    <row r="126" spans="1:6" ht="15.75">
      <c r="A126" s="9"/>
      <c r="B126" s="311"/>
      <c r="C126" s="43" t="s">
        <v>208</v>
      </c>
      <c r="D126" s="21">
        <v>312000</v>
      </c>
      <c r="E126" s="21">
        <v>306217</v>
      </c>
      <c r="F126" s="267"/>
    </row>
    <row r="127" spans="1:6" ht="15.75">
      <c r="A127" s="9"/>
      <c r="B127" s="25"/>
      <c r="C127" s="3" t="s">
        <v>75</v>
      </c>
      <c r="D127" s="21"/>
      <c r="E127" s="21"/>
      <c r="F127" s="267"/>
    </row>
    <row r="128" spans="1:6" ht="31.5">
      <c r="A128" s="9"/>
      <c r="B128" s="85" t="s">
        <v>80</v>
      </c>
      <c r="C128" s="2" t="s">
        <v>243</v>
      </c>
      <c r="D128" s="26">
        <f>SUM(D130+D134)</f>
        <v>8425000</v>
      </c>
      <c r="E128" s="26">
        <f>SUM(E130+E134)</f>
        <v>8195603.9100000001</v>
      </c>
      <c r="F128" s="111"/>
    </row>
    <row r="129" spans="1:6" ht="15.75">
      <c r="A129" s="9"/>
      <c r="B129" s="56"/>
      <c r="C129" s="3" t="s">
        <v>7</v>
      </c>
      <c r="D129" s="26"/>
      <c r="E129" s="26"/>
      <c r="F129" s="267"/>
    </row>
    <row r="130" spans="1:6" ht="15.75">
      <c r="A130" s="9"/>
      <c r="B130" s="85"/>
      <c r="C130" s="70" t="s">
        <v>174</v>
      </c>
      <c r="D130" s="21">
        <f>SUM(D132:D133)</f>
        <v>8389167</v>
      </c>
      <c r="E130" s="21">
        <f>SUM(E132:E133)</f>
        <v>8164965.8799999999</v>
      </c>
      <c r="F130" s="267"/>
    </row>
    <row r="131" spans="1:6" ht="15.75">
      <c r="A131" s="9"/>
      <c r="B131" s="85"/>
      <c r="C131" s="103" t="s">
        <v>175</v>
      </c>
      <c r="D131" s="21"/>
      <c r="E131" s="21"/>
      <c r="F131" s="267"/>
    </row>
    <row r="132" spans="1:6" ht="31.5">
      <c r="A132" s="9"/>
      <c r="B132" s="85"/>
      <c r="C132" s="104" t="s">
        <v>207</v>
      </c>
      <c r="D132" s="21">
        <v>7139167</v>
      </c>
      <c r="E132" s="21">
        <v>6997449.8300000001</v>
      </c>
      <c r="F132" s="267"/>
    </row>
    <row r="133" spans="1:6" ht="31.5">
      <c r="A133" s="9"/>
      <c r="B133" s="85"/>
      <c r="C133" s="104" t="s">
        <v>176</v>
      </c>
      <c r="D133" s="21">
        <v>1250000</v>
      </c>
      <c r="E133" s="21">
        <v>1167516.05</v>
      </c>
      <c r="F133" s="267"/>
    </row>
    <row r="134" spans="1:6" ht="15.75">
      <c r="A134" s="9"/>
      <c r="B134" s="85"/>
      <c r="C134" s="70" t="s">
        <v>208</v>
      </c>
      <c r="D134" s="21">
        <v>35833</v>
      </c>
      <c r="E134" s="21">
        <v>30638.03</v>
      </c>
      <c r="F134" s="267"/>
    </row>
    <row r="135" spans="1:6" ht="15.75">
      <c r="A135" s="9"/>
      <c r="B135" s="85"/>
      <c r="C135" s="3" t="s">
        <v>75</v>
      </c>
      <c r="D135" s="21"/>
      <c r="E135" s="21"/>
      <c r="F135" s="267"/>
    </row>
    <row r="136" spans="1:6" ht="31.5">
      <c r="A136" s="9"/>
      <c r="B136" s="85" t="s">
        <v>81</v>
      </c>
      <c r="C136" s="2" t="s">
        <v>77</v>
      </c>
      <c r="D136" s="26">
        <f>SUM(D138)</f>
        <v>268600</v>
      </c>
      <c r="E136" s="26">
        <f>SUM(E138)</f>
        <v>264345.39</v>
      </c>
      <c r="F136" s="111"/>
    </row>
    <row r="137" spans="1:6" ht="15.75">
      <c r="A137" s="9"/>
      <c r="B137" s="25"/>
      <c r="C137" s="3" t="s">
        <v>7</v>
      </c>
      <c r="D137" s="34"/>
      <c r="E137" s="34"/>
      <c r="F137" s="267"/>
    </row>
    <row r="138" spans="1:6" ht="15.75">
      <c r="A138" s="9"/>
      <c r="B138" s="56"/>
      <c r="C138" s="70" t="s">
        <v>174</v>
      </c>
      <c r="D138" s="21">
        <f>SUM(D140:D141)</f>
        <v>268600</v>
      </c>
      <c r="E138" s="21">
        <f>SUM(E140:E141)</f>
        <v>264345.39</v>
      </c>
      <c r="F138" s="267"/>
    </row>
    <row r="139" spans="1:6" ht="15.75">
      <c r="A139" s="9"/>
      <c r="B139" s="85"/>
      <c r="C139" s="103" t="s">
        <v>175</v>
      </c>
      <c r="D139" s="21"/>
      <c r="E139" s="21"/>
      <c r="F139" s="267"/>
    </row>
    <row r="140" spans="1:6" ht="31.5">
      <c r="A140" s="9"/>
      <c r="B140" s="85"/>
      <c r="C140" s="104" t="s">
        <v>207</v>
      </c>
      <c r="D140" s="21">
        <v>6300</v>
      </c>
      <c r="E140" s="21">
        <v>6270</v>
      </c>
      <c r="F140" s="267"/>
    </row>
    <row r="141" spans="1:6" ht="31.5">
      <c r="A141" s="9"/>
      <c r="B141" s="85"/>
      <c r="C141" s="104" t="s">
        <v>176</v>
      </c>
      <c r="D141" s="21">
        <v>262300</v>
      </c>
      <c r="E141" s="21">
        <v>258075.39</v>
      </c>
      <c r="F141" s="267"/>
    </row>
    <row r="142" spans="1:6" ht="15.75">
      <c r="A142" s="9"/>
      <c r="B142" s="85"/>
      <c r="C142" s="3"/>
      <c r="D142" s="21"/>
      <c r="E142" s="21"/>
      <c r="F142" s="267"/>
    </row>
    <row r="143" spans="1:6" ht="15.75">
      <c r="A143" s="9"/>
      <c r="B143" s="85" t="s">
        <v>82</v>
      </c>
      <c r="C143" s="2" t="s">
        <v>49</v>
      </c>
      <c r="D143" s="26">
        <f>SUM(D145+D149)</f>
        <v>601300</v>
      </c>
      <c r="E143" s="26">
        <f>SUM(E145+E149)</f>
        <v>565059</v>
      </c>
      <c r="F143" s="111"/>
    </row>
    <row r="144" spans="1:6" ht="15.75">
      <c r="A144" s="9"/>
      <c r="B144" s="85"/>
      <c r="C144" s="3" t="s">
        <v>7</v>
      </c>
      <c r="D144" s="21"/>
      <c r="E144" s="21"/>
      <c r="F144" s="267"/>
    </row>
    <row r="145" spans="1:6" ht="15.75">
      <c r="A145" s="9"/>
      <c r="B145" s="85"/>
      <c r="C145" s="70" t="s">
        <v>174</v>
      </c>
      <c r="D145" s="21">
        <f>SUM(D147:D148)</f>
        <v>481300</v>
      </c>
      <c r="E145" s="21">
        <f>SUM(E147:E148)</f>
        <v>446259</v>
      </c>
      <c r="F145" s="267"/>
    </row>
    <row r="146" spans="1:6" ht="15.75">
      <c r="A146" s="9"/>
      <c r="B146" s="7"/>
      <c r="C146" s="235" t="s">
        <v>175</v>
      </c>
      <c r="D146" s="21"/>
      <c r="E146" s="21"/>
      <c r="F146" s="267"/>
    </row>
    <row r="147" spans="1:6" ht="31.5">
      <c r="A147" s="9"/>
      <c r="B147" s="7"/>
      <c r="C147" s="104" t="s">
        <v>207</v>
      </c>
      <c r="D147" s="21">
        <v>117000</v>
      </c>
      <c r="E147" s="21">
        <v>114577</v>
      </c>
      <c r="F147" s="267"/>
    </row>
    <row r="148" spans="1:6" ht="31.5">
      <c r="A148" s="205"/>
      <c r="B148" s="7"/>
      <c r="C148" s="104" t="s">
        <v>176</v>
      </c>
      <c r="D148" s="21">
        <v>364300</v>
      </c>
      <c r="E148" s="21">
        <v>331682</v>
      </c>
      <c r="F148" s="267"/>
    </row>
    <row r="149" spans="1:6" ht="15.75">
      <c r="A149" s="205"/>
      <c r="B149" s="7"/>
      <c r="C149" s="70" t="s">
        <v>208</v>
      </c>
      <c r="D149" s="21">
        <v>120000</v>
      </c>
      <c r="E149" s="21">
        <v>118800</v>
      </c>
      <c r="F149" s="267"/>
    </row>
    <row r="150" spans="1:6" ht="15.75">
      <c r="A150" s="205"/>
      <c r="B150" s="6"/>
      <c r="C150" s="103"/>
      <c r="D150" s="21"/>
      <c r="E150" s="21"/>
      <c r="F150" s="304"/>
    </row>
    <row r="151" spans="1:6" ht="15.75">
      <c r="A151" s="204"/>
      <c r="B151" s="37"/>
      <c r="C151" s="105"/>
      <c r="D151" s="41"/>
      <c r="E151" s="41"/>
      <c r="F151" s="267"/>
    </row>
    <row r="152" spans="1:6" ht="78.75">
      <c r="A152" s="205">
        <v>751</v>
      </c>
      <c r="B152" s="7"/>
      <c r="C152" s="2" t="s">
        <v>18</v>
      </c>
      <c r="D152" s="26">
        <f>SUM(D154)</f>
        <v>6300</v>
      </c>
      <c r="E152" s="26">
        <f>SUM(E154)</f>
        <v>6299.6</v>
      </c>
      <c r="F152" s="111">
        <f>E152/D152*100</f>
        <v>99.993650793650801</v>
      </c>
    </row>
    <row r="153" spans="1:6" ht="15.75">
      <c r="A153" s="312"/>
      <c r="B153" s="6"/>
      <c r="C153" s="102"/>
      <c r="D153" s="29"/>
      <c r="E153" s="29"/>
      <c r="F153" s="304"/>
    </row>
    <row r="154" spans="1:6" ht="31.5">
      <c r="A154" s="13"/>
      <c r="B154" s="310" t="s">
        <v>84</v>
      </c>
      <c r="C154" s="62" t="s">
        <v>83</v>
      </c>
      <c r="D154" s="28">
        <f>SUM(D156)</f>
        <v>6300</v>
      </c>
      <c r="E154" s="28">
        <f>SUM(E156)</f>
        <v>6299.6</v>
      </c>
      <c r="F154" s="306"/>
    </row>
    <row r="155" spans="1:6" ht="15.75">
      <c r="A155" s="9"/>
      <c r="B155" s="205"/>
      <c r="C155" s="3" t="s">
        <v>7</v>
      </c>
      <c r="D155" s="21"/>
      <c r="E155" s="21"/>
      <c r="F155" s="267"/>
    </row>
    <row r="156" spans="1:6" ht="15.75">
      <c r="A156" s="9"/>
      <c r="B156" s="9"/>
      <c r="C156" s="70" t="s">
        <v>174</v>
      </c>
      <c r="D156" s="21">
        <f>SUM(D158:D159)</f>
        <v>6300</v>
      </c>
      <c r="E156" s="21">
        <f>SUM(E158:E159)</f>
        <v>6299.6</v>
      </c>
      <c r="F156" s="267"/>
    </row>
    <row r="157" spans="1:6" ht="15.75">
      <c r="A157" s="9"/>
      <c r="B157" s="272"/>
      <c r="C157" s="103" t="s">
        <v>175</v>
      </c>
      <c r="D157" s="21"/>
      <c r="E157" s="21"/>
      <c r="F157" s="267"/>
    </row>
    <row r="158" spans="1:6" ht="31.5">
      <c r="A158" s="9"/>
      <c r="B158" s="56"/>
      <c r="C158" s="104" t="s">
        <v>207</v>
      </c>
      <c r="D158" s="21">
        <v>2520</v>
      </c>
      <c r="E158" s="21">
        <v>2519.6</v>
      </c>
      <c r="F158" s="267"/>
    </row>
    <row r="159" spans="1:6" ht="31.5">
      <c r="A159" s="9"/>
      <c r="B159" s="56"/>
      <c r="C159" s="104" t="s">
        <v>179</v>
      </c>
      <c r="D159" s="21">
        <v>3780</v>
      </c>
      <c r="E159" s="21">
        <v>3780</v>
      </c>
      <c r="F159" s="267"/>
    </row>
    <row r="160" spans="1:6" ht="15.75">
      <c r="A160" s="23"/>
      <c r="B160" s="114"/>
      <c r="C160" s="191"/>
      <c r="D160" s="30"/>
      <c r="E160" s="30"/>
      <c r="F160" s="304"/>
    </row>
    <row r="161" spans="1:6" ht="15.75">
      <c r="A161" s="13"/>
      <c r="B161" s="379"/>
      <c r="C161" s="62"/>
      <c r="D161" s="28"/>
      <c r="E161" s="28"/>
      <c r="F161" s="305"/>
    </row>
    <row r="162" spans="1:6" ht="31.5">
      <c r="A162" s="205" t="s">
        <v>24</v>
      </c>
      <c r="B162" s="380"/>
      <c r="C162" s="2" t="s">
        <v>22</v>
      </c>
      <c r="D162" s="26">
        <f>SUM(D164+D168+D172+D180+D186+D194+D200)</f>
        <v>2206070</v>
      </c>
      <c r="E162" s="26">
        <f>SUM(E164+E168+E172+E180+E186+E194+E200)</f>
        <v>2153090.09</v>
      </c>
      <c r="F162" s="111">
        <f>E162/D162*100</f>
        <v>97.598448371991822</v>
      </c>
    </row>
    <row r="163" spans="1:6" ht="15.75">
      <c r="A163" s="205"/>
      <c r="B163" s="205"/>
      <c r="C163" s="2"/>
      <c r="D163" s="26"/>
      <c r="E163" s="26"/>
      <c r="F163" s="267"/>
    </row>
    <row r="164" spans="1:6" ht="15.75">
      <c r="A164" s="205"/>
      <c r="B164" s="57" t="s">
        <v>90</v>
      </c>
      <c r="C164" s="2" t="s">
        <v>85</v>
      </c>
      <c r="D164" s="26">
        <f>SUM(D166)</f>
        <v>28160</v>
      </c>
      <c r="E164" s="26">
        <f>SUM(E166)</f>
        <v>28160</v>
      </c>
      <c r="F164" s="111"/>
    </row>
    <row r="165" spans="1:6" ht="15.75">
      <c r="A165" s="205"/>
      <c r="B165" s="57"/>
      <c r="C165" s="3" t="s">
        <v>7</v>
      </c>
      <c r="D165" s="26"/>
      <c r="E165" s="26"/>
      <c r="F165" s="267"/>
    </row>
    <row r="166" spans="1:6" ht="15.75">
      <c r="A166" s="205"/>
      <c r="B166" s="57"/>
      <c r="C166" s="70" t="s">
        <v>205</v>
      </c>
      <c r="D166" s="21">
        <v>28160</v>
      </c>
      <c r="E166" s="21">
        <v>28160</v>
      </c>
      <c r="F166" s="267"/>
    </row>
    <row r="167" spans="1:6" ht="15.75">
      <c r="A167" s="205"/>
      <c r="B167" s="57"/>
      <c r="C167" s="70"/>
      <c r="D167" s="21"/>
      <c r="E167" s="21"/>
      <c r="F167" s="267"/>
    </row>
    <row r="168" spans="1:6" ht="31.5">
      <c r="A168" s="205"/>
      <c r="B168" s="57" t="s">
        <v>265</v>
      </c>
      <c r="C168" s="2" t="s">
        <v>271</v>
      </c>
      <c r="D168" s="26">
        <f>SUM(D170)</f>
        <v>22000</v>
      </c>
      <c r="E168" s="26">
        <f>SUM(E170)</f>
        <v>21550.26</v>
      </c>
      <c r="F168" s="267"/>
    </row>
    <row r="169" spans="1:6" ht="15.75">
      <c r="A169" s="205"/>
      <c r="B169" s="57"/>
      <c r="C169" s="3" t="s">
        <v>7</v>
      </c>
      <c r="D169" s="21"/>
      <c r="E169" s="21"/>
      <c r="F169" s="267"/>
    </row>
    <row r="170" spans="1:6" ht="15.75">
      <c r="A170" s="205"/>
      <c r="B170" s="57"/>
      <c r="C170" s="70" t="s">
        <v>205</v>
      </c>
      <c r="D170" s="21">
        <v>22000</v>
      </c>
      <c r="E170" s="21">
        <v>21550.26</v>
      </c>
      <c r="F170" s="267"/>
    </row>
    <row r="171" spans="1:6" ht="15.75">
      <c r="A171" s="9"/>
      <c r="B171" s="205"/>
      <c r="C171" s="3"/>
      <c r="D171" s="26"/>
      <c r="E171" s="26"/>
      <c r="F171" s="267"/>
    </row>
    <row r="172" spans="1:6" ht="15.75">
      <c r="A172" s="205"/>
      <c r="B172" s="205">
        <v>75412</v>
      </c>
      <c r="C172" s="2" t="s">
        <v>86</v>
      </c>
      <c r="D172" s="26">
        <f>SUM(D174+D178)</f>
        <v>353000</v>
      </c>
      <c r="E172" s="26">
        <f>SUM(E174+E178)</f>
        <v>336909</v>
      </c>
      <c r="F172" s="111"/>
    </row>
    <row r="173" spans="1:6" ht="15.75">
      <c r="A173" s="9"/>
      <c r="B173" s="230"/>
      <c r="C173" s="3" t="s">
        <v>7</v>
      </c>
      <c r="D173" s="26"/>
      <c r="E173" s="26"/>
      <c r="F173" s="267"/>
    </row>
    <row r="174" spans="1:6" ht="15.75">
      <c r="A174" s="9"/>
      <c r="B174" s="230"/>
      <c r="C174" s="70" t="s">
        <v>174</v>
      </c>
      <c r="D174" s="21">
        <f>SUM(D176:D177)</f>
        <v>311000</v>
      </c>
      <c r="E174" s="21">
        <f>SUM(E176:E177)</f>
        <v>295065</v>
      </c>
      <c r="F174" s="267"/>
    </row>
    <row r="175" spans="1:6" ht="15.75">
      <c r="A175" s="9"/>
      <c r="B175" s="9"/>
      <c r="C175" s="103" t="s">
        <v>175</v>
      </c>
      <c r="D175" s="21"/>
      <c r="E175" s="21"/>
      <c r="F175" s="267"/>
    </row>
    <row r="176" spans="1:6" ht="31.5">
      <c r="A176" s="9"/>
      <c r="B176" s="9"/>
      <c r="C176" s="104" t="s">
        <v>207</v>
      </c>
      <c r="D176" s="21">
        <v>26300</v>
      </c>
      <c r="E176" s="21">
        <v>25025</v>
      </c>
      <c r="F176" s="267"/>
    </row>
    <row r="177" spans="1:6" ht="31.5">
      <c r="A177" s="9"/>
      <c r="B177" s="9"/>
      <c r="C177" s="104" t="s">
        <v>176</v>
      </c>
      <c r="D177" s="21">
        <v>284700</v>
      </c>
      <c r="E177" s="21">
        <v>270040</v>
      </c>
      <c r="F177" s="267"/>
    </row>
    <row r="178" spans="1:6" ht="15.75">
      <c r="A178" s="9"/>
      <c r="B178" s="205"/>
      <c r="C178" s="70" t="s">
        <v>208</v>
      </c>
      <c r="D178" s="21">
        <v>42000</v>
      </c>
      <c r="E178" s="21">
        <v>41844</v>
      </c>
      <c r="F178" s="267"/>
    </row>
    <row r="179" spans="1:6" ht="15.75">
      <c r="A179" s="9"/>
      <c r="B179" s="205"/>
      <c r="C179" s="103"/>
      <c r="D179" s="21"/>
      <c r="E179" s="21"/>
      <c r="F179" s="267"/>
    </row>
    <row r="180" spans="1:6" ht="15.75">
      <c r="A180" s="9"/>
      <c r="B180" s="205">
        <v>75414</v>
      </c>
      <c r="C180" s="2" t="s">
        <v>87</v>
      </c>
      <c r="D180" s="26">
        <f>SUM(D182)</f>
        <v>500</v>
      </c>
      <c r="E180" s="26">
        <f>SUM(E182)</f>
        <v>500</v>
      </c>
      <c r="F180" s="111"/>
    </row>
    <row r="181" spans="1:6" ht="15.75">
      <c r="A181" s="9"/>
      <c r="B181" s="205"/>
      <c r="C181" s="3" t="s">
        <v>7</v>
      </c>
      <c r="D181" s="21"/>
      <c r="E181" s="21"/>
      <c r="F181" s="267"/>
    </row>
    <row r="182" spans="1:6" ht="15.75">
      <c r="A182" s="9"/>
      <c r="B182" s="205"/>
      <c r="C182" s="70" t="s">
        <v>174</v>
      </c>
      <c r="D182" s="21">
        <f>SUM(D184)</f>
        <v>500</v>
      </c>
      <c r="E182" s="21">
        <f>SUM(E184)</f>
        <v>500</v>
      </c>
      <c r="F182" s="267"/>
    </row>
    <row r="183" spans="1:6" ht="15.75">
      <c r="A183" s="9"/>
      <c r="B183" s="205"/>
      <c r="C183" s="103" t="s">
        <v>175</v>
      </c>
      <c r="D183" s="21"/>
      <c r="E183" s="21"/>
      <c r="F183" s="267"/>
    </row>
    <row r="184" spans="1:6" ht="31.5">
      <c r="A184" s="9"/>
      <c r="B184" s="205"/>
      <c r="C184" s="104" t="s">
        <v>176</v>
      </c>
      <c r="D184" s="21">
        <v>500</v>
      </c>
      <c r="E184" s="21">
        <v>500</v>
      </c>
      <c r="F184" s="267"/>
    </row>
    <row r="185" spans="1:6" ht="15.75">
      <c r="A185" s="9"/>
      <c r="B185" s="205"/>
      <c r="C185" s="3" t="s">
        <v>88</v>
      </c>
      <c r="D185" s="21"/>
      <c r="E185" s="21"/>
      <c r="F185" s="267"/>
    </row>
    <row r="186" spans="1:6" ht="15.75">
      <c r="A186" s="9"/>
      <c r="B186" s="9">
        <v>75416</v>
      </c>
      <c r="C186" s="2" t="s">
        <v>89</v>
      </c>
      <c r="D186" s="26">
        <f>SUM(D188+D192)</f>
        <v>1520000</v>
      </c>
      <c r="E186" s="26">
        <f>SUM(E188+E192)</f>
        <v>1490845.45</v>
      </c>
      <c r="F186" s="111"/>
    </row>
    <row r="187" spans="1:6" ht="15.75">
      <c r="A187" s="9"/>
      <c r="B187" s="9"/>
      <c r="C187" s="3" t="s">
        <v>7</v>
      </c>
      <c r="D187" s="34"/>
      <c r="E187" s="34"/>
      <c r="F187" s="267"/>
    </row>
    <row r="188" spans="1:6" ht="15.75">
      <c r="A188" s="9"/>
      <c r="B188" s="205"/>
      <c r="C188" s="70" t="s">
        <v>174</v>
      </c>
      <c r="D188" s="21">
        <f>SUM(D190:D191)</f>
        <v>1472000</v>
      </c>
      <c r="E188" s="21">
        <f>SUM(E190:E191)</f>
        <v>1448105.05</v>
      </c>
      <c r="F188" s="267"/>
    </row>
    <row r="189" spans="1:6" ht="15.75">
      <c r="A189" s="9"/>
      <c r="B189" s="205"/>
      <c r="C189" s="103" t="s">
        <v>175</v>
      </c>
      <c r="D189" s="21"/>
      <c r="E189" s="21"/>
      <c r="F189" s="267"/>
    </row>
    <row r="190" spans="1:6" ht="31.5">
      <c r="A190" s="9"/>
      <c r="B190" s="205"/>
      <c r="C190" s="104" t="s">
        <v>207</v>
      </c>
      <c r="D190" s="21">
        <v>1311000</v>
      </c>
      <c r="E190" s="21">
        <v>1308245.45</v>
      </c>
      <c r="F190" s="267"/>
    </row>
    <row r="191" spans="1:6" ht="31.5">
      <c r="A191" s="23"/>
      <c r="B191" s="312"/>
      <c r="C191" s="191" t="s">
        <v>176</v>
      </c>
      <c r="D191" s="30">
        <v>161000</v>
      </c>
      <c r="E191" s="30">
        <v>139859.6</v>
      </c>
      <c r="F191" s="304"/>
    </row>
    <row r="192" spans="1:6" ht="15.75">
      <c r="A192" s="13"/>
      <c r="B192" s="310"/>
      <c r="C192" s="214" t="s">
        <v>208</v>
      </c>
      <c r="D192" s="41">
        <v>48000</v>
      </c>
      <c r="E192" s="41">
        <v>42740.4</v>
      </c>
      <c r="F192" s="305"/>
    </row>
    <row r="193" spans="1:6" ht="15.75">
      <c r="A193" s="9"/>
      <c r="B193" s="205"/>
      <c r="C193" s="70"/>
      <c r="D193" s="21"/>
      <c r="E193" s="21"/>
      <c r="F193" s="267"/>
    </row>
    <row r="194" spans="1:6" ht="15.75">
      <c r="A194" s="9"/>
      <c r="B194" s="57" t="s">
        <v>172</v>
      </c>
      <c r="C194" s="2" t="s">
        <v>130</v>
      </c>
      <c r="D194" s="26">
        <f>SUM(D196)</f>
        <v>133000</v>
      </c>
      <c r="E194" s="26">
        <f>SUM(E196)</f>
        <v>131323.59</v>
      </c>
      <c r="F194" s="111"/>
    </row>
    <row r="195" spans="1:6" ht="15.75">
      <c r="A195" s="9"/>
      <c r="B195" s="57"/>
      <c r="C195" s="3" t="s">
        <v>7</v>
      </c>
      <c r="D195" s="21"/>
      <c r="E195" s="21"/>
      <c r="F195" s="267"/>
    </row>
    <row r="196" spans="1:6" ht="15.75">
      <c r="A196" s="9"/>
      <c r="B196" s="272"/>
      <c r="C196" s="70" t="s">
        <v>174</v>
      </c>
      <c r="D196" s="21">
        <f>SUM(D198:D198)</f>
        <v>133000</v>
      </c>
      <c r="E196" s="21">
        <f>SUM(E198:E198)</f>
        <v>131323.59</v>
      </c>
      <c r="F196" s="267"/>
    </row>
    <row r="197" spans="1:6" ht="15.75">
      <c r="A197" s="9"/>
      <c r="B197" s="272"/>
      <c r="C197" s="103" t="s">
        <v>175</v>
      </c>
      <c r="D197" s="21"/>
      <c r="E197" s="21"/>
      <c r="F197" s="267"/>
    </row>
    <row r="198" spans="1:6" ht="31.5">
      <c r="A198" s="9"/>
      <c r="B198" s="205"/>
      <c r="C198" s="104" t="s">
        <v>176</v>
      </c>
      <c r="D198" s="21">
        <v>133000</v>
      </c>
      <c r="E198" s="21">
        <v>131323.59</v>
      </c>
      <c r="F198" s="267"/>
    </row>
    <row r="199" spans="1:6" ht="15.75">
      <c r="A199" s="9"/>
      <c r="B199" s="205"/>
      <c r="C199" s="104"/>
      <c r="D199" s="21"/>
      <c r="E199" s="21"/>
      <c r="F199" s="267"/>
    </row>
    <row r="200" spans="1:6" ht="15.75">
      <c r="A200" s="9"/>
      <c r="B200" s="57" t="s">
        <v>173</v>
      </c>
      <c r="C200" s="2" t="s">
        <v>49</v>
      </c>
      <c r="D200" s="26">
        <f>SUM(D202)</f>
        <v>149410</v>
      </c>
      <c r="E200" s="26">
        <f>SUM(E202)</f>
        <v>143801.79</v>
      </c>
      <c r="F200" s="111"/>
    </row>
    <row r="201" spans="1:6" ht="15.75">
      <c r="A201" s="9"/>
      <c r="B201" s="205"/>
      <c r="C201" s="3" t="s">
        <v>7</v>
      </c>
      <c r="D201" s="21"/>
      <c r="E201" s="21"/>
      <c r="F201" s="267"/>
    </row>
    <row r="202" spans="1:6" ht="15.75">
      <c r="A202" s="9"/>
      <c r="B202" s="311"/>
      <c r="C202" s="43" t="s">
        <v>174</v>
      </c>
      <c r="D202" s="21">
        <f>SUM(D204)</f>
        <v>149410</v>
      </c>
      <c r="E202" s="21">
        <f>SUM(E204)</f>
        <v>143801.79</v>
      </c>
      <c r="F202" s="267"/>
    </row>
    <row r="203" spans="1:6" ht="15.75">
      <c r="A203" s="9"/>
      <c r="B203" s="311"/>
      <c r="C203" s="103" t="s">
        <v>175</v>
      </c>
      <c r="D203" s="21"/>
      <c r="E203" s="21"/>
      <c r="F203" s="267"/>
    </row>
    <row r="204" spans="1:6" ht="31.5">
      <c r="A204" s="9"/>
      <c r="B204" s="205"/>
      <c r="C204" s="104" t="s">
        <v>176</v>
      </c>
      <c r="D204" s="21">
        <v>149410</v>
      </c>
      <c r="E204" s="21">
        <v>143801.79</v>
      </c>
      <c r="F204" s="267"/>
    </row>
    <row r="205" spans="1:6" ht="15.75">
      <c r="A205" s="23"/>
      <c r="B205" s="6"/>
      <c r="C205" s="63"/>
      <c r="D205" s="30"/>
      <c r="E205" s="30"/>
      <c r="F205" s="304"/>
    </row>
    <row r="206" spans="1:6" ht="15.75">
      <c r="A206" s="204"/>
      <c r="B206" s="379"/>
      <c r="C206" s="62"/>
      <c r="D206" s="28"/>
      <c r="E206" s="28"/>
      <c r="F206" s="267"/>
    </row>
    <row r="207" spans="1:6" ht="15.75">
      <c r="A207" s="205" t="s">
        <v>93</v>
      </c>
      <c r="B207" s="380"/>
      <c r="C207" s="2" t="s">
        <v>92</v>
      </c>
      <c r="D207" s="26">
        <f>SUM(D209)</f>
        <v>3230000</v>
      </c>
      <c r="E207" s="26">
        <f>SUM(E209)</f>
        <v>3149170.6</v>
      </c>
      <c r="F207" s="111">
        <f>E207/D207*100</f>
        <v>97.497541795665626</v>
      </c>
    </row>
    <row r="208" spans="1:6" ht="15.75">
      <c r="A208" s="7"/>
      <c r="B208" s="205"/>
      <c r="C208" s="2"/>
      <c r="D208" s="26"/>
      <c r="E208" s="26"/>
      <c r="F208" s="267"/>
    </row>
    <row r="209" spans="1:6" ht="47.25">
      <c r="A209" s="205"/>
      <c r="B209" s="25">
        <v>75702</v>
      </c>
      <c r="C209" s="2" t="s">
        <v>94</v>
      </c>
      <c r="D209" s="26">
        <f>SUM(D211)</f>
        <v>3230000</v>
      </c>
      <c r="E209" s="26">
        <f>SUM(E211)</f>
        <v>3149170.6</v>
      </c>
      <c r="F209" s="111"/>
    </row>
    <row r="210" spans="1:6" ht="15.75">
      <c r="A210" s="205"/>
      <c r="B210" s="85"/>
      <c r="C210" s="3" t="s">
        <v>7</v>
      </c>
      <c r="D210" s="26"/>
      <c r="E210" s="26"/>
      <c r="F210" s="267"/>
    </row>
    <row r="211" spans="1:6" ht="31.5">
      <c r="A211" s="230"/>
      <c r="B211" s="85"/>
      <c r="C211" s="70" t="s">
        <v>180</v>
      </c>
      <c r="D211" s="21">
        <v>3230000</v>
      </c>
      <c r="E211" s="21">
        <v>3149170.6</v>
      </c>
      <c r="F211" s="267"/>
    </row>
    <row r="212" spans="1:6" ht="15.75">
      <c r="A212" s="230"/>
      <c r="B212" s="85"/>
      <c r="C212" s="70"/>
      <c r="D212" s="21"/>
      <c r="E212" s="21"/>
      <c r="F212" s="267"/>
    </row>
    <row r="213" spans="1:6" ht="15.75">
      <c r="A213" s="204"/>
      <c r="B213" s="379"/>
      <c r="C213" s="62"/>
      <c r="D213" s="28"/>
      <c r="E213" s="28"/>
      <c r="F213" s="305"/>
    </row>
    <row r="214" spans="1:6" ht="15.75">
      <c r="A214" s="205" t="s">
        <v>27</v>
      </c>
      <c r="B214" s="380"/>
      <c r="C214" s="2" t="s">
        <v>26</v>
      </c>
      <c r="D214" s="26">
        <f>SUM(D216)</f>
        <v>39000</v>
      </c>
      <c r="E214" s="26">
        <f>SUM(E216)</f>
        <v>0</v>
      </c>
      <c r="F214" s="111">
        <f>E214/D214*100%</f>
        <v>0</v>
      </c>
    </row>
    <row r="215" spans="1:6" ht="15.75">
      <c r="A215" s="205"/>
      <c r="B215" s="205"/>
      <c r="C215" s="2"/>
      <c r="D215" s="26"/>
      <c r="E215" s="26"/>
      <c r="F215" s="267"/>
    </row>
    <row r="216" spans="1:6" ht="15.75">
      <c r="A216" s="205"/>
      <c r="B216" s="57">
        <v>75818</v>
      </c>
      <c r="C216" s="2" t="s">
        <v>245</v>
      </c>
      <c r="D216" s="26">
        <f>SUM(D218)</f>
        <v>39000</v>
      </c>
      <c r="E216" s="26">
        <f>SUM(E218)</f>
        <v>0</v>
      </c>
      <c r="F216" s="111"/>
    </row>
    <row r="217" spans="1:6" ht="15.75">
      <c r="A217" s="205"/>
      <c r="B217" s="205"/>
      <c r="C217" s="3" t="s">
        <v>7</v>
      </c>
      <c r="D217" s="26"/>
      <c r="E217" s="26"/>
      <c r="F217" s="267"/>
    </row>
    <row r="218" spans="1:6" ht="15.75">
      <c r="A218" s="205"/>
      <c r="B218" s="205"/>
      <c r="C218" s="70" t="s">
        <v>174</v>
      </c>
      <c r="D218" s="21">
        <f>SUM(D220)</f>
        <v>39000</v>
      </c>
      <c r="E218" s="21">
        <f>SUM(E220)</f>
        <v>0</v>
      </c>
      <c r="F218" s="267"/>
    </row>
    <row r="219" spans="1:6" ht="15.75">
      <c r="A219" s="205"/>
      <c r="B219" s="205"/>
      <c r="C219" s="103" t="s">
        <v>175</v>
      </c>
      <c r="D219" s="26"/>
      <c r="E219" s="26"/>
      <c r="F219" s="267"/>
    </row>
    <row r="220" spans="1:6" ht="31.5">
      <c r="A220" s="205"/>
      <c r="B220" s="205"/>
      <c r="C220" s="104" t="s">
        <v>176</v>
      </c>
      <c r="D220" s="21">
        <v>39000</v>
      </c>
      <c r="E220" s="21">
        <v>0</v>
      </c>
      <c r="F220" s="267"/>
    </row>
    <row r="221" spans="1:6" ht="15.75">
      <c r="A221" s="208"/>
      <c r="B221" s="65"/>
      <c r="C221" s="3"/>
      <c r="D221" s="21"/>
      <c r="E221" s="21"/>
      <c r="F221" s="304"/>
    </row>
    <row r="222" spans="1:6" ht="15.75">
      <c r="A222" s="204"/>
      <c r="B222" s="379"/>
      <c r="C222" s="62"/>
      <c r="D222" s="28"/>
      <c r="E222" s="28"/>
      <c r="F222" s="305"/>
    </row>
    <row r="223" spans="1:6" ht="15.75">
      <c r="A223" s="205">
        <v>801</v>
      </c>
      <c r="B223" s="380"/>
      <c r="C223" s="2" t="s">
        <v>28</v>
      </c>
      <c r="D223" s="26">
        <f>SUM(D225+D235+D243+D252+D262+D270+D277+D283+D291+D299)</f>
        <v>54412556</v>
      </c>
      <c r="E223" s="26">
        <f>SUM(E225+E235+E243+E252+E262+E270+E277+E283+E291+E299)</f>
        <v>54086114.61999999</v>
      </c>
      <c r="F223" s="111">
        <f>E223/D223*100</f>
        <v>99.400062404714078</v>
      </c>
    </row>
    <row r="224" spans="1:6" ht="15.75">
      <c r="A224" s="7"/>
      <c r="B224" s="69"/>
      <c r="C224" s="2"/>
      <c r="D224" s="26"/>
      <c r="E224" s="26"/>
      <c r="F224" s="267"/>
    </row>
    <row r="225" spans="1:10" ht="15.75">
      <c r="A225" s="9"/>
      <c r="B225" s="25">
        <v>80101</v>
      </c>
      <c r="C225" s="2" t="s">
        <v>96</v>
      </c>
      <c r="D225" s="26">
        <f>SUM(D227+D231+D232+D233)</f>
        <v>22094816</v>
      </c>
      <c r="E225" s="26">
        <f>SUM(E227+E231+E232+E233)</f>
        <v>22027213.099999998</v>
      </c>
      <c r="F225" s="111"/>
    </row>
    <row r="226" spans="1:10" ht="15.75">
      <c r="A226" s="9"/>
      <c r="B226" s="85"/>
      <c r="C226" s="3" t="s">
        <v>7</v>
      </c>
      <c r="D226" s="21"/>
      <c r="E226" s="21"/>
      <c r="F226" s="267"/>
    </row>
    <row r="227" spans="1:10" ht="15.75">
      <c r="A227" s="9"/>
      <c r="B227" s="85"/>
      <c r="C227" s="70" t="s">
        <v>174</v>
      </c>
      <c r="D227" s="21">
        <f>SUM(D229:D230)</f>
        <v>21407619</v>
      </c>
      <c r="E227" s="21">
        <f>SUM(E229:E230)</f>
        <v>21340655.189999998</v>
      </c>
      <c r="F227" s="267"/>
    </row>
    <row r="228" spans="1:10" ht="15.75">
      <c r="A228" s="9"/>
      <c r="B228" s="85"/>
      <c r="C228" s="103" t="s">
        <v>175</v>
      </c>
      <c r="D228" s="21"/>
      <c r="E228" s="21"/>
      <c r="F228" s="267"/>
    </row>
    <row r="229" spans="1:10" ht="31.5">
      <c r="A229" s="9"/>
      <c r="B229" s="85"/>
      <c r="C229" s="104" t="s">
        <v>207</v>
      </c>
      <c r="D229" s="21">
        <v>18489594</v>
      </c>
      <c r="E229" s="21">
        <v>18474676.989999998</v>
      </c>
      <c r="F229" s="267"/>
    </row>
    <row r="230" spans="1:10" ht="31.5">
      <c r="A230" s="9"/>
      <c r="B230" s="85"/>
      <c r="C230" s="104" t="s">
        <v>176</v>
      </c>
      <c r="D230" s="21">
        <v>2918025</v>
      </c>
      <c r="E230" s="21">
        <v>2865978.2</v>
      </c>
      <c r="F230" s="267"/>
    </row>
    <row r="231" spans="1:10" ht="15.75">
      <c r="A231" s="23"/>
      <c r="B231" s="112"/>
      <c r="C231" s="318" t="s">
        <v>205</v>
      </c>
      <c r="D231" s="30">
        <v>141500</v>
      </c>
      <c r="E231" s="30">
        <v>141496.1</v>
      </c>
      <c r="F231" s="304"/>
    </row>
    <row r="232" spans="1:10" ht="15.75">
      <c r="A232" s="13"/>
      <c r="B232" s="86"/>
      <c r="C232" s="214" t="s">
        <v>208</v>
      </c>
      <c r="D232" s="41">
        <v>531697</v>
      </c>
      <c r="E232" s="41">
        <v>531061.81000000006</v>
      </c>
      <c r="F232" s="305"/>
    </row>
    <row r="233" spans="1:10" ht="47.25">
      <c r="A233" s="9"/>
      <c r="B233" s="85"/>
      <c r="C233" s="70" t="s">
        <v>209</v>
      </c>
      <c r="D233" s="21">
        <v>14000</v>
      </c>
      <c r="E233" s="21">
        <v>14000</v>
      </c>
      <c r="F233" s="267"/>
    </row>
    <row r="234" spans="1:10" ht="15.75">
      <c r="A234" s="9"/>
      <c r="B234" s="25"/>
      <c r="C234" s="3"/>
      <c r="D234" s="21" t="s">
        <v>168</v>
      </c>
      <c r="E234" s="21" t="s">
        <v>168</v>
      </c>
      <c r="F234" s="267"/>
    </row>
    <row r="235" spans="1:10" ht="31.5">
      <c r="A235" s="9"/>
      <c r="B235" s="85">
        <v>80103</v>
      </c>
      <c r="C235" s="2" t="s">
        <v>97</v>
      </c>
      <c r="D235" s="26">
        <f>SUM(D237+D241)</f>
        <v>861412</v>
      </c>
      <c r="E235" s="26">
        <f>SUM(E237+E241)</f>
        <v>859212.17999999993</v>
      </c>
      <c r="F235" s="111"/>
    </row>
    <row r="236" spans="1:10" ht="15.75">
      <c r="A236" s="9"/>
      <c r="B236" s="56"/>
      <c r="C236" s="3" t="s">
        <v>7</v>
      </c>
      <c r="D236" s="26"/>
      <c r="E236" s="26"/>
      <c r="F236" s="267"/>
    </row>
    <row r="237" spans="1:10" ht="15.75">
      <c r="A237" s="9"/>
      <c r="B237" s="85"/>
      <c r="C237" s="70" t="s">
        <v>174</v>
      </c>
      <c r="D237" s="21">
        <f>SUM(D239:D240)</f>
        <v>798886</v>
      </c>
      <c r="E237" s="21">
        <f>SUM(E239:E240)</f>
        <v>796736.07</v>
      </c>
      <c r="F237" s="267"/>
      <c r="J237" s="323"/>
    </row>
    <row r="238" spans="1:10" ht="15.75">
      <c r="A238" s="9"/>
      <c r="B238" s="85"/>
      <c r="C238" s="103" t="s">
        <v>175</v>
      </c>
      <c r="D238" s="21"/>
      <c r="E238" s="21"/>
      <c r="F238" s="267"/>
    </row>
    <row r="239" spans="1:10" ht="31.5">
      <c r="A239" s="9"/>
      <c r="B239" s="85"/>
      <c r="C239" s="104" t="s">
        <v>207</v>
      </c>
      <c r="D239" s="21">
        <v>737787</v>
      </c>
      <c r="E239" s="21">
        <v>737216.07</v>
      </c>
      <c r="F239" s="267"/>
    </row>
    <row r="240" spans="1:10" ht="31.5">
      <c r="A240" s="9"/>
      <c r="B240" s="311"/>
      <c r="C240" s="104" t="s">
        <v>176</v>
      </c>
      <c r="D240" s="21">
        <v>61099</v>
      </c>
      <c r="E240" s="21">
        <v>59520</v>
      </c>
      <c r="F240" s="267"/>
    </row>
    <row r="241" spans="1:6" ht="15.75">
      <c r="A241" s="9"/>
      <c r="B241" s="85"/>
      <c r="C241" s="43" t="s">
        <v>208</v>
      </c>
      <c r="D241" s="21">
        <v>62526</v>
      </c>
      <c r="E241" s="21">
        <v>62476.11</v>
      </c>
      <c r="F241" s="267"/>
    </row>
    <row r="242" spans="1:6" ht="15.75">
      <c r="A242" s="9"/>
      <c r="B242" s="85"/>
      <c r="C242" s="3"/>
      <c r="D242" s="21"/>
      <c r="E242" s="21"/>
      <c r="F242" s="267"/>
    </row>
    <row r="243" spans="1:6" ht="15.75">
      <c r="A243" s="9"/>
      <c r="B243" s="85">
        <v>80104</v>
      </c>
      <c r="C243" s="2" t="s">
        <v>98</v>
      </c>
      <c r="D243" s="26">
        <f>SUM(D245+D249+D250)</f>
        <v>10247623</v>
      </c>
      <c r="E243" s="26">
        <f>SUM(E245+E249+E250)</f>
        <v>10203755.09</v>
      </c>
      <c r="F243" s="111"/>
    </row>
    <row r="244" spans="1:6" ht="15.75">
      <c r="A244" s="9"/>
      <c r="B244" s="85"/>
      <c r="C244" s="3" t="s">
        <v>7</v>
      </c>
      <c r="D244" s="21"/>
      <c r="E244" s="21"/>
      <c r="F244" s="267"/>
    </row>
    <row r="245" spans="1:6" ht="15.75">
      <c r="A245" s="9"/>
      <c r="B245" s="85"/>
      <c r="C245" s="70" t="s">
        <v>174</v>
      </c>
      <c r="D245" s="21">
        <f>SUM(D247:D248)</f>
        <v>8645974</v>
      </c>
      <c r="E245" s="21">
        <f>SUM(E247:E248)</f>
        <v>8602238.0899999999</v>
      </c>
      <c r="F245" s="267"/>
    </row>
    <row r="246" spans="1:6" ht="15.75">
      <c r="A246" s="9"/>
      <c r="B246" s="56"/>
      <c r="C246" s="103" t="s">
        <v>175</v>
      </c>
      <c r="D246" s="26"/>
      <c r="E246" s="26"/>
      <c r="F246" s="267"/>
    </row>
    <row r="247" spans="1:6" ht="31.5">
      <c r="A247" s="9"/>
      <c r="B247" s="85"/>
      <c r="C247" s="104" t="s">
        <v>207</v>
      </c>
      <c r="D247" s="21">
        <v>7455683</v>
      </c>
      <c r="E247" s="21">
        <v>7454016.5999999996</v>
      </c>
      <c r="F247" s="267"/>
    </row>
    <row r="248" spans="1:6" ht="31.5">
      <c r="A248" s="9"/>
      <c r="B248" s="85"/>
      <c r="C248" s="104" t="s">
        <v>176</v>
      </c>
      <c r="D248" s="21">
        <v>1190291</v>
      </c>
      <c r="E248" s="21">
        <v>1148221.49</v>
      </c>
      <c r="F248" s="267"/>
    </row>
    <row r="249" spans="1:6" ht="15.75">
      <c r="A249" s="9"/>
      <c r="B249" s="85"/>
      <c r="C249" s="49" t="s">
        <v>205</v>
      </c>
      <c r="D249" s="21">
        <v>1466100</v>
      </c>
      <c r="E249" s="21">
        <v>1466096</v>
      </c>
      <c r="F249" s="267"/>
    </row>
    <row r="250" spans="1:6" ht="15.75">
      <c r="A250" s="9"/>
      <c r="B250" s="85"/>
      <c r="C250" s="70" t="s">
        <v>208</v>
      </c>
      <c r="D250" s="21">
        <v>135549</v>
      </c>
      <c r="E250" s="21">
        <v>135421</v>
      </c>
      <c r="F250" s="267"/>
    </row>
    <row r="251" spans="1:6" ht="15.75">
      <c r="A251" s="9"/>
      <c r="B251" s="85"/>
      <c r="C251" s="3"/>
      <c r="D251" s="21"/>
      <c r="E251" s="21"/>
      <c r="F251" s="267"/>
    </row>
    <row r="252" spans="1:6" ht="15.75">
      <c r="A252" s="9"/>
      <c r="B252" s="85">
        <v>80110</v>
      </c>
      <c r="C252" s="2" t="s">
        <v>99</v>
      </c>
      <c r="D252" s="26">
        <f>SUM(D254+D258+D259+D260)</f>
        <v>12795031</v>
      </c>
      <c r="E252" s="26">
        <f>SUM(E254+E258+E259+E260)</f>
        <v>12727854.290000001</v>
      </c>
      <c r="F252" s="111"/>
    </row>
    <row r="253" spans="1:6" ht="15.75">
      <c r="A253" s="9"/>
      <c r="B253" s="85"/>
      <c r="C253" s="3" t="s">
        <v>7</v>
      </c>
      <c r="D253" s="21"/>
      <c r="E253" s="21"/>
      <c r="F253" s="267"/>
    </row>
    <row r="254" spans="1:6" ht="15.75">
      <c r="A254" s="9"/>
      <c r="B254" s="85"/>
      <c r="C254" s="70" t="s">
        <v>174</v>
      </c>
      <c r="D254" s="21">
        <f>SUM(D256:D257)</f>
        <v>10954411</v>
      </c>
      <c r="E254" s="21">
        <f>SUM(E256:E257)</f>
        <v>10938362.450000001</v>
      </c>
      <c r="F254" s="267"/>
    </row>
    <row r="255" spans="1:6" ht="15.75">
      <c r="A255" s="9"/>
      <c r="B255" s="25"/>
      <c r="C255" s="103" t="s">
        <v>175</v>
      </c>
      <c r="D255" s="21"/>
      <c r="E255" s="21"/>
      <c r="F255" s="267"/>
    </row>
    <row r="256" spans="1:6" ht="31.5">
      <c r="A256" s="9"/>
      <c r="B256" s="56"/>
      <c r="C256" s="104" t="s">
        <v>207</v>
      </c>
      <c r="D256" s="21">
        <v>9407005</v>
      </c>
      <c r="E256" s="21">
        <v>9406999.0500000007</v>
      </c>
      <c r="F256" s="267"/>
    </row>
    <row r="257" spans="1:6" ht="31.5">
      <c r="A257" s="9"/>
      <c r="B257" s="85"/>
      <c r="C257" s="104" t="s">
        <v>176</v>
      </c>
      <c r="D257" s="21">
        <v>1547406</v>
      </c>
      <c r="E257" s="21">
        <v>1531363.4</v>
      </c>
      <c r="F257" s="267"/>
    </row>
    <row r="258" spans="1:6" ht="15.75">
      <c r="A258" s="9"/>
      <c r="B258" s="85"/>
      <c r="C258" s="49" t="s">
        <v>205</v>
      </c>
      <c r="D258" s="21">
        <v>1650115</v>
      </c>
      <c r="E258" s="21">
        <v>1650111.05</v>
      </c>
      <c r="F258" s="267"/>
    </row>
    <row r="259" spans="1:6" ht="15.75">
      <c r="A259" s="9"/>
      <c r="B259" s="85"/>
      <c r="C259" s="70" t="s">
        <v>208</v>
      </c>
      <c r="D259" s="21">
        <v>123305</v>
      </c>
      <c r="E259" s="21">
        <v>123301.86</v>
      </c>
      <c r="F259" s="267"/>
    </row>
    <row r="260" spans="1:6" ht="47.25">
      <c r="A260" s="9"/>
      <c r="B260" s="85"/>
      <c r="C260" s="70" t="s">
        <v>209</v>
      </c>
      <c r="D260" s="21">
        <v>67200</v>
      </c>
      <c r="E260" s="21">
        <v>16078.93</v>
      </c>
      <c r="F260" s="267"/>
    </row>
    <row r="261" spans="1:6" ht="15.75">
      <c r="A261" s="9"/>
      <c r="B261" s="85"/>
      <c r="C261" s="3"/>
      <c r="D261" s="21"/>
      <c r="E261" s="21"/>
      <c r="F261" s="267"/>
    </row>
    <row r="262" spans="1:6" ht="15.75">
      <c r="A262" s="9"/>
      <c r="B262" s="85">
        <v>80113</v>
      </c>
      <c r="C262" s="2" t="s">
        <v>100</v>
      </c>
      <c r="D262" s="26">
        <f>SUM(D264+D268)</f>
        <v>2275925</v>
      </c>
      <c r="E262" s="26">
        <f>SUM(E264+E268)</f>
        <v>2257781.9</v>
      </c>
      <c r="F262" s="111"/>
    </row>
    <row r="263" spans="1:6" ht="15.75">
      <c r="A263" s="9"/>
      <c r="B263" s="85"/>
      <c r="C263" s="3" t="s">
        <v>7</v>
      </c>
      <c r="D263" s="21"/>
      <c r="E263" s="21"/>
      <c r="F263" s="267"/>
    </row>
    <row r="264" spans="1:6" ht="15.75">
      <c r="A264" s="9"/>
      <c r="B264" s="85"/>
      <c r="C264" s="70" t="s">
        <v>174</v>
      </c>
      <c r="D264" s="21">
        <f>SUM(D266:D267)</f>
        <v>2275659</v>
      </c>
      <c r="E264" s="21">
        <f>SUM(E266:E267)</f>
        <v>2257515.9</v>
      </c>
      <c r="F264" s="267"/>
    </row>
    <row r="265" spans="1:6" ht="15.75">
      <c r="A265" s="9"/>
      <c r="B265" s="85"/>
      <c r="C265" s="103" t="s">
        <v>175</v>
      </c>
      <c r="D265" s="21"/>
      <c r="E265" s="21"/>
      <c r="F265" s="267"/>
    </row>
    <row r="266" spans="1:6" ht="31.5">
      <c r="A266" s="23"/>
      <c r="B266" s="188"/>
      <c r="C266" s="191" t="s">
        <v>207</v>
      </c>
      <c r="D266" s="30">
        <v>328709</v>
      </c>
      <c r="E266" s="30">
        <v>328704.76</v>
      </c>
      <c r="F266" s="304"/>
    </row>
    <row r="267" spans="1:6" ht="31.5">
      <c r="A267" s="13"/>
      <c r="B267" s="190"/>
      <c r="C267" s="215" t="s">
        <v>176</v>
      </c>
      <c r="D267" s="41">
        <v>1946950</v>
      </c>
      <c r="E267" s="41">
        <v>1928811.14</v>
      </c>
      <c r="F267" s="305"/>
    </row>
    <row r="268" spans="1:6" ht="15.75">
      <c r="A268" s="9"/>
      <c r="B268" s="25"/>
      <c r="C268" s="70" t="s">
        <v>208</v>
      </c>
      <c r="D268" s="21">
        <v>266</v>
      </c>
      <c r="E268" s="21">
        <v>266</v>
      </c>
      <c r="F268" s="267"/>
    </row>
    <row r="269" spans="1:6" ht="15.75">
      <c r="A269" s="9"/>
      <c r="B269" s="25"/>
      <c r="C269" s="70"/>
      <c r="D269" s="21"/>
      <c r="E269" s="21"/>
      <c r="F269" s="267"/>
    </row>
    <row r="270" spans="1:6" ht="15.75">
      <c r="A270" s="9"/>
      <c r="B270" s="25">
        <v>80132</v>
      </c>
      <c r="C270" s="2" t="s">
        <v>293</v>
      </c>
      <c r="D270" s="26">
        <f>SUM(D272)</f>
        <v>364147</v>
      </c>
      <c r="E270" s="26">
        <f>SUM(E272)</f>
        <v>359725.82999999996</v>
      </c>
      <c r="F270" s="267"/>
    </row>
    <row r="271" spans="1:6" ht="15.75">
      <c r="A271" s="9"/>
      <c r="B271" s="25"/>
      <c r="C271" s="3" t="s">
        <v>7</v>
      </c>
      <c r="D271" s="21"/>
      <c r="E271" s="21"/>
      <c r="F271" s="267"/>
    </row>
    <row r="272" spans="1:6" ht="15.75">
      <c r="A272" s="9"/>
      <c r="B272" s="25"/>
      <c r="C272" s="70" t="s">
        <v>174</v>
      </c>
      <c r="D272" s="21">
        <f>SUM(D274:D275)</f>
        <v>364147</v>
      </c>
      <c r="E272" s="21">
        <f>SUM(E274:E275)</f>
        <v>359725.82999999996</v>
      </c>
      <c r="F272" s="267"/>
    </row>
    <row r="273" spans="1:6" ht="15.75">
      <c r="A273" s="9"/>
      <c r="B273" s="25"/>
      <c r="C273" s="103" t="s">
        <v>175</v>
      </c>
      <c r="D273" s="21"/>
      <c r="E273" s="21"/>
      <c r="F273" s="267"/>
    </row>
    <row r="274" spans="1:6" ht="31.5">
      <c r="A274" s="9"/>
      <c r="B274" s="25"/>
      <c r="C274" s="104" t="s">
        <v>207</v>
      </c>
      <c r="D274" s="21">
        <v>190371</v>
      </c>
      <c r="E274" s="21">
        <v>188630.12</v>
      </c>
      <c r="F274" s="267"/>
    </row>
    <row r="275" spans="1:6" ht="31.5">
      <c r="A275" s="9"/>
      <c r="B275" s="25"/>
      <c r="C275" s="104" t="s">
        <v>176</v>
      </c>
      <c r="D275" s="21">
        <v>173776</v>
      </c>
      <c r="E275" s="21">
        <v>171095.71</v>
      </c>
      <c r="F275" s="267"/>
    </row>
    <row r="276" spans="1:6" ht="15.75">
      <c r="A276" s="9"/>
      <c r="B276" s="56"/>
      <c r="C276" s="3"/>
      <c r="D276" s="26"/>
      <c r="E276" s="26"/>
      <c r="F276" s="267"/>
    </row>
    <row r="277" spans="1:6" ht="31.5">
      <c r="A277" s="9"/>
      <c r="B277" s="85">
        <v>80146</v>
      </c>
      <c r="C277" s="2" t="s">
        <v>101</v>
      </c>
      <c r="D277" s="26">
        <f>SUM(D279)</f>
        <v>74072</v>
      </c>
      <c r="E277" s="26">
        <f>SUM(E279)</f>
        <v>49245.65</v>
      </c>
      <c r="F277" s="111"/>
    </row>
    <row r="278" spans="1:6" ht="15.75">
      <c r="A278" s="9"/>
      <c r="B278" s="85"/>
      <c r="C278" s="3" t="s">
        <v>7</v>
      </c>
      <c r="D278" s="21"/>
      <c r="E278" s="21"/>
      <c r="F278" s="267"/>
    </row>
    <row r="279" spans="1:6" ht="15.75">
      <c r="A279" s="9"/>
      <c r="B279" s="85"/>
      <c r="C279" s="70" t="s">
        <v>174</v>
      </c>
      <c r="D279" s="21">
        <f>SUM(D281)</f>
        <v>74072</v>
      </c>
      <c r="E279" s="21">
        <f>SUM(E281)</f>
        <v>49245.65</v>
      </c>
      <c r="F279" s="267"/>
    </row>
    <row r="280" spans="1:6" ht="15.75">
      <c r="A280" s="9"/>
      <c r="B280" s="311"/>
      <c r="C280" s="235" t="s">
        <v>175</v>
      </c>
      <c r="D280" s="21"/>
      <c r="E280" s="21"/>
      <c r="F280" s="267"/>
    </row>
    <row r="281" spans="1:6" ht="31.5">
      <c r="A281" s="9"/>
      <c r="B281" s="85"/>
      <c r="C281" s="104" t="s">
        <v>176</v>
      </c>
      <c r="D281" s="21">
        <v>74072</v>
      </c>
      <c r="E281" s="21">
        <v>49245.65</v>
      </c>
      <c r="F281" s="267"/>
    </row>
    <row r="282" spans="1:6" ht="15.75">
      <c r="A282" s="9"/>
      <c r="B282" s="25"/>
      <c r="C282" s="103"/>
      <c r="D282" s="21"/>
      <c r="E282" s="21"/>
      <c r="F282" s="267"/>
    </row>
    <row r="283" spans="1:6" ht="15.75">
      <c r="A283" s="9"/>
      <c r="B283" s="85">
        <v>80147</v>
      </c>
      <c r="C283" s="2" t="s">
        <v>102</v>
      </c>
      <c r="D283" s="26">
        <f>SUM(D285+D289)</f>
        <v>402020</v>
      </c>
      <c r="E283" s="26">
        <f>SUM(E285+E289)</f>
        <v>399905.68</v>
      </c>
      <c r="F283" s="111"/>
    </row>
    <row r="284" spans="1:6" ht="15.75">
      <c r="A284" s="9"/>
      <c r="B284" s="85"/>
      <c r="C284" s="3" t="s">
        <v>7</v>
      </c>
      <c r="D284" s="26"/>
      <c r="E284" s="26"/>
      <c r="F284" s="267"/>
    </row>
    <row r="285" spans="1:6" ht="15.75">
      <c r="A285" s="9"/>
      <c r="B285" s="85"/>
      <c r="C285" s="70" t="s">
        <v>174</v>
      </c>
      <c r="D285" s="21">
        <f>SUM(D287:D288)</f>
        <v>401651</v>
      </c>
      <c r="E285" s="21">
        <f>SUM(E287:E288)</f>
        <v>399537.18</v>
      </c>
      <c r="F285" s="267"/>
    </row>
    <row r="286" spans="1:6" ht="15.75">
      <c r="A286" s="9"/>
      <c r="B286" s="25"/>
      <c r="C286" s="103" t="s">
        <v>175</v>
      </c>
      <c r="D286" s="21"/>
      <c r="E286" s="21"/>
      <c r="F286" s="267"/>
    </row>
    <row r="287" spans="1:6" ht="31.5">
      <c r="A287" s="9"/>
      <c r="B287" s="25"/>
      <c r="C287" s="104" t="s">
        <v>207</v>
      </c>
      <c r="D287" s="21">
        <v>351945</v>
      </c>
      <c r="E287" s="21">
        <v>351942.93</v>
      </c>
      <c r="F287" s="267"/>
    </row>
    <row r="288" spans="1:6" ht="31.5">
      <c r="A288" s="9"/>
      <c r="B288" s="25"/>
      <c r="C288" s="104" t="s">
        <v>176</v>
      </c>
      <c r="D288" s="21">
        <v>49706</v>
      </c>
      <c r="E288" s="21">
        <v>47594.25</v>
      </c>
      <c r="F288" s="267"/>
    </row>
    <row r="289" spans="1:6" ht="15.75">
      <c r="A289" s="9"/>
      <c r="B289" s="25"/>
      <c r="C289" s="70" t="s">
        <v>208</v>
      </c>
      <c r="D289" s="21">
        <v>369</v>
      </c>
      <c r="E289" s="21">
        <v>368.5</v>
      </c>
      <c r="F289" s="267"/>
    </row>
    <row r="290" spans="1:6" ht="15.75">
      <c r="A290" s="9"/>
      <c r="B290" s="25"/>
      <c r="C290" s="70"/>
      <c r="D290" s="21"/>
      <c r="E290" s="21"/>
      <c r="F290" s="267"/>
    </row>
    <row r="291" spans="1:6" ht="15.75">
      <c r="A291" s="9"/>
      <c r="B291" s="85">
        <v>80148</v>
      </c>
      <c r="C291" s="2" t="s">
        <v>196</v>
      </c>
      <c r="D291" s="26">
        <f>SUM(D293+D297)</f>
        <v>4843283</v>
      </c>
      <c r="E291" s="26">
        <f>SUM(E293+E297)</f>
        <v>4757648.84</v>
      </c>
      <c r="F291" s="111"/>
    </row>
    <row r="292" spans="1:6" ht="15.75">
      <c r="A292" s="9"/>
      <c r="B292" s="25"/>
      <c r="C292" s="3" t="s">
        <v>7</v>
      </c>
      <c r="D292" s="21"/>
      <c r="E292" s="21"/>
      <c r="F292" s="267"/>
    </row>
    <row r="293" spans="1:6" ht="15.75">
      <c r="A293" s="9"/>
      <c r="B293" s="25"/>
      <c r="C293" s="70" t="s">
        <v>174</v>
      </c>
      <c r="D293" s="21">
        <f>SUM(D295:D296)</f>
        <v>4831801</v>
      </c>
      <c r="E293" s="21">
        <f>SUM(E295:E296)</f>
        <v>4746173.8</v>
      </c>
      <c r="F293" s="267"/>
    </row>
    <row r="294" spans="1:6" ht="15.75">
      <c r="A294" s="9"/>
      <c r="B294" s="25"/>
      <c r="C294" s="103" t="s">
        <v>175</v>
      </c>
      <c r="D294" s="21"/>
      <c r="E294" s="21"/>
      <c r="F294" s="267"/>
    </row>
    <row r="295" spans="1:6" ht="31.5">
      <c r="A295" s="9"/>
      <c r="B295" s="25"/>
      <c r="C295" s="104" t="s">
        <v>207</v>
      </c>
      <c r="D295" s="21">
        <v>2412450</v>
      </c>
      <c r="E295" s="21">
        <v>2409724.7999999998</v>
      </c>
      <c r="F295" s="267"/>
    </row>
    <row r="296" spans="1:6" ht="31.5">
      <c r="A296" s="9"/>
      <c r="B296" s="25"/>
      <c r="C296" s="104" t="s">
        <v>176</v>
      </c>
      <c r="D296" s="21">
        <v>2419351</v>
      </c>
      <c r="E296" s="21">
        <v>2336449</v>
      </c>
      <c r="F296" s="267"/>
    </row>
    <row r="297" spans="1:6" ht="15.75">
      <c r="A297" s="9"/>
      <c r="B297" s="25"/>
      <c r="C297" s="70" t="s">
        <v>208</v>
      </c>
      <c r="D297" s="21">
        <v>11482</v>
      </c>
      <c r="E297" s="21">
        <v>11475.04</v>
      </c>
      <c r="F297" s="267"/>
    </row>
    <row r="298" spans="1:6" ht="15.75">
      <c r="A298" s="9"/>
      <c r="B298" s="9"/>
      <c r="C298" s="3"/>
      <c r="D298" s="21"/>
      <c r="E298" s="21"/>
      <c r="F298" s="267"/>
    </row>
    <row r="299" spans="1:6" ht="15.75">
      <c r="A299" s="9"/>
      <c r="B299" s="85">
        <v>80195</v>
      </c>
      <c r="C299" s="2" t="s">
        <v>49</v>
      </c>
      <c r="D299" s="26">
        <f>SUM(D301+D305)</f>
        <v>454227</v>
      </c>
      <c r="E299" s="26">
        <f>SUM(E301+E305)</f>
        <v>443772.06000000006</v>
      </c>
      <c r="F299" s="111"/>
    </row>
    <row r="300" spans="1:6" ht="15.75">
      <c r="A300" s="9"/>
      <c r="B300" s="25"/>
      <c r="C300" s="3" t="s">
        <v>7</v>
      </c>
      <c r="D300" s="21"/>
      <c r="E300" s="21"/>
      <c r="F300" s="267"/>
    </row>
    <row r="301" spans="1:6" ht="15.75">
      <c r="A301" s="9"/>
      <c r="B301" s="56"/>
      <c r="C301" s="70" t="s">
        <v>174</v>
      </c>
      <c r="D301" s="21">
        <f>SUM(D303:D304)</f>
        <v>268627</v>
      </c>
      <c r="E301" s="21">
        <f>SUM(E303:E304)</f>
        <v>261326.92</v>
      </c>
      <c r="F301" s="267"/>
    </row>
    <row r="302" spans="1:6" ht="15.75">
      <c r="A302" s="9"/>
      <c r="B302" s="85"/>
      <c r="C302" s="103" t="s">
        <v>175</v>
      </c>
      <c r="D302" s="26"/>
      <c r="E302" s="26"/>
      <c r="F302" s="267"/>
    </row>
    <row r="303" spans="1:6" ht="31.5">
      <c r="A303" s="23"/>
      <c r="B303" s="112"/>
      <c r="C303" s="191" t="s">
        <v>207</v>
      </c>
      <c r="D303" s="30">
        <v>2772</v>
      </c>
      <c r="E303" s="30">
        <v>2640</v>
      </c>
      <c r="F303" s="304"/>
    </row>
    <row r="304" spans="1:6" ht="31.5">
      <c r="A304" s="13"/>
      <c r="B304" s="86"/>
      <c r="C304" s="215" t="s">
        <v>176</v>
      </c>
      <c r="D304" s="41">
        <v>265855</v>
      </c>
      <c r="E304" s="41">
        <v>258686.92</v>
      </c>
      <c r="F304" s="305"/>
    </row>
    <row r="305" spans="1:6" ht="15.75">
      <c r="A305" s="9"/>
      <c r="B305" s="85"/>
      <c r="C305" s="49" t="s">
        <v>205</v>
      </c>
      <c r="D305" s="21">
        <v>185600</v>
      </c>
      <c r="E305" s="21">
        <v>182445.14</v>
      </c>
      <c r="F305" s="267"/>
    </row>
    <row r="306" spans="1:6" ht="15.75">
      <c r="A306" s="9"/>
      <c r="B306" s="20"/>
      <c r="C306" s="4"/>
      <c r="D306" s="21"/>
      <c r="E306" s="21"/>
      <c r="F306" s="267"/>
    </row>
    <row r="307" spans="1:6" ht="15.75">
      <c r="A307" s="310"/>
      <c r="B307" s="379"/>
      <c r="C307" s="13"/>
      <c r="D307" s="28"/>
      <c r="E307" s="28"/>
      <c r="F307" s="305"/>
    </row>
    <row r="308" spans="1:6" ht="15.75">
      <c r="A308" s="311">
        <v>851</v>
      </c>
      <c r="B308" s="380"/>
      <c r="C308" s="2" t="s">
        <v>103</v>
      </c>
      <c r="D308" s="26">
        <f>SUM(D310+D317+D325)</f>
        <v>654500</v>
      </c>
      <c r="E308" s="26">
        <f>SUM(E310+E317+E325)</f>
        <v>547435.01</v>
      </c>
      <c r="F308" s="111">
        <f>E308/D308*100</f>
        <v>83.641712757830405</v>
      </c>
    </row>
    <row r="309" spans="1:6" ht="15.75">
      <c r="A309" s="9"/>
      <c r="B309" s="85"/>
      <c r="C309" s="2"/>
      <c r="D309" s="26"/>
      <c r="E309" s="26"/>
      <c r="F309" s="267"/>
    </row>
    <row r="310" spans="1:6" ht="15.75">
      <c r="A310" s="9"/>
      <c r="B310" s="85">
        <v>85153</v>
      </c>
      <c r="C310" s="2" t="s">
        <v>104</v>
      </c>
      <c r="D310" s="26">
        <f>SUM(D312)</f>
        <v>43000</v>
      </c>
      <c r="E310" s="26">
        <f>SUM(E312)</f>
        <v>33679.550000000003</v>
      </c>
      <c r="F310" s="111"/>
    </row>
    <row r="311" spans="1:6" ht="15.75">
      <c r="A311" s="9"/>
      <c r="B311" s="85"/>
      <c r="C311" s="3" t="s">
        <v>7</v>
      </c>
      <c r="D311" s="21"/>
      <c r="E311" s="21"/>
      <c r="F311" s="267"/>
    </row>
    <row r="312" spans="1:6" ht="15.75">
      <c r="A312" s="9"/>
      <c r="B312" s="85"/>
      <c r="C312" s="70" t="s">
        <v>174</v>
      </c>
      <c r="D312" s="21">
        <f>SUM(D314:D315)</f>
        <v>43000</v>
      </c>
      <c r="E312" s="21">
        <f>SUM(E314:E315)</f>
        <v>33679.550000000003</v>
      </c>
      <c r="F312" s="267"/>
    </row>
    <row r="313" spans="1:6" ht="15.75">
      <c r="A313" s="9"/>
      <c r="B313" s="85"/>
      <c r="C313" s="103" t="s">
        <v>175</v>
      </c>
      <c r="D313" s="21"/>
      <c r="E313" s="21"/>
      <c r="F313" s="267"/>
    </row>
    <row r="314" spans="1:6" ht="31.5">
      <c r="A314" s="9"/>
      <c r="B314" s="85"/>
      <c r="C314" s="104" t="s">
        <v>207</v>
      </c>
      <c r="D314" s="21">
        <v>21700</v>
      </c>
      <c r="E314" s="21">
        <v>19865</v>
      </c>
      <c r="F314" s="267"/>
    </row>
    <row r="315" spans="1:6" ht="31.5">
      <c r="A315" s="9"/>
      <c r="B315" s="85"/>
      <c r="C315" s="104" t="s">
        <v>176</v>
      </c>
      <c r="D315" s="21">
        <v>21300</v>
      </c>
      <c r="E315" s="21">
        <v>13814.55</v>
      </c>
      <c r="F315" s="267"/>
    </row>
    <row r="316" spans="1:6" ht="15.75">
      <c r="A316" s="9"/>
      <c r="B316" s="85"/>
      <c r="C316" s="103"/>
      <c r="D316" s="21"/>
      <c r="E316" s="21"/>
      <c r="F316" s="267"/>
    </row>
    <row r="317" spans="1:6" ht="15.75">
      <c r="A317" s="9"/>
      <c r="B317" s="85">
        <v>85154</v>
      </c>
      <c r="C317" s="2" t="s">
        <v>105</v>
      </c>
      <c r="D317" s="26">
        <f>SUM(D319+D323)</f>
        <v>559000</v>
      </c>
      <c r="E317" s="26">
        <f>SUM(E319+E323)</f>
        <v>461255.45999999996</v>
      </c>
      <c r="F317" s="111"/>
    </row>
    <row r="318" spans="1:6" ht="15.75">
      <c r="A318" s="9"/>
      <c r="C318" s="3" t="s">
        <v>7</v>
      </c>
      <c r="D318" s="26"/>
      <c r="E318" s="26"/>
      <c r="F318" s="267"/>
    </row>
    <row r="319" spans="1:6" ht="15.75">
      <c r="A319" s="9"/>
      <c r="B319" s="85"/>
      <c r="C319" s="70" t="s">
        <v>174</v>
      </c>
      <c r="D319" s="21">
        <f>SUM(D321:D322)</f>
        <v>524000</v>
      </c>
      <c r="E319" s="21">
        <f>SUM(E321:E322)</f>
        <v>428655.45999999996</v>
      </c>
      <c r="F319" s="267"/>
    </row>
    <row r="320" spans="1:6" ht="15.75">
      <c r="A320" s="9"/>
      <c r="B320" s="85"/>
      <c r="C320" s="103" t="s">
        <v>175</v>
      </c>
      <c r="D320" s="21"/>
      <c r="E320" s="21"/>
      <c r="F320" s="267"/>
    </row>
    <row r="321" spans="1:6" ht="31.5">
      <c r="A321" s="9"/>
      <c r="B321" s="311"/>
      <c r="C321" s="317" t="s">
        <v>207</v>
      </c>
      <c r="D321" s="21">
        <v>226000</v>
      </c>
      <c r="E321" s="21">
        <v>200062.46</v>
      </c>
      <c r="F321" s="267"/>
    </row>
    <row r="322" spans="1:6" ht="31.5">
      <c r="A322" s="9"/>
      <c r="B322" s="85"/>
      <c r="C322" s="104" t="s">
        <v>176</v>
      </c>
      <c r="D322" s="21">
        <v>298000</v>
      </c>
      <c r="E322" s="21">
        <v>228593</v>
      </c>
      <c r="F322" s="267"/>
    </row>
    <row r="323" spans="1:6" ht="15.75">
      <c r="A323" s="9"/>
      <c r="B323" s="85"/>
      <c r="C323" s="49" t="s">
        <v>205</v>
      </c>
      <c r="D323" s="21">
        <v>35000</v>
      </c>
      <c r="E323" s="21">
        <v>32600</v>
      </c>
      <c r="F323" s="267"/>
    </row>
    <row r="324" spans="1:6" ht="15.75">
      <c r="A324" s="9"/>
      <c r="B324" s="85"/>
      <c r="C324" s="3"/>
      <c r="D324" s="21"/>
      <c r="E324" s="21"/>
      <c r="F324" s="267"/>
    </row>
    <row r="325" spans="1:6" ht="15.75">
      <c r="A325" s="9"/>
      <c r="B325" s="85">
        <v>85158</v>
      </c>
      <c r="C325" s="2" t="s">
        <v>169</v>
      </c>
      <c r="D325" s="26">
        <f>SUM(D327)</f>
        <v>52500</v>
      </c>
      <c r="E325" s="26">
        <f>SUM(E327)</f>
        <v>52500</v>
      </c>
      <c r="F325" s="111"/>
    </row>
    <row r="326" spans="1:6" ht="15.75">
      <c r="A326" s="9"/>
      <c r="B326" s="85"/>
      <c r="C326" s="3" t="s">
        <v>7</v>
      </c>
      <c r="D326" s="21"/>
      <c r="E326" s="21"/>
      <c r="F326" s="267"/>
    </row>
    <row r="327" spans="1:6" ht="15.75">
      <c r="A327" s="9"/>
      <c r="B327" s="85"/>
      <c r="C327" s="49" t="s">
        <v>205</v>
      </c>
      <c r="D327" s="21">
        <v>52500</v>
      </c>
      <c r="E327" s="21">
        <v>52500</v>
      </c>
      <c r="F327" s="267"/>
    </row>
    <row r="328" spans="1:6" ht="15.75">
      <c r="A328" s="23"/>
      <c r="B328" s="20"/>
      <c r="C328" s="63"/>
      <c r="D328" s="21"/>
      <c r="E328" s="21"/>
      <c r="F328" s="304"/>
    </row>
    <row r="329" spans="1:6" ht="15.75">
      <c r="A329" s="205"/>
      <c r="B329" s="379"/>
      <c r="C329" s="62"/>
      <c r="D329" s="28"/>
      <c r="E329" s="28"/>
      <c r="F329" s="267"/>
    </row>
    <row r="330" spans="1:6" ht="15.75">
      <c r="A330" s="205">
        <v>852</v>
      </c>
      <c r="B330" s="380"/>
      <c r="C330" s="2" t="s">
        <v>30</v>
      </c>
      <c r="D330" s="26">
        <f>SUM(D332+D338+D345+D352+D360+D367+D375+D379+D386+D395+D402)</f>
        <v>15129415</v>
      </c>
      <c r="E330" s="26">
        <f>SUM(E332+E338+E345+E352+E360+E367+E375+E379+E386+E395+E402)</f>
        <v>14862824.649999999</v>
      </c>
      <c r="F330" s="111">
        <f>E330/D330*100</f>
        <v>98.237933522214831</v>
      </c>
    </row>
    <row r="331" spans="1:6" ht="15.75">
      <c r="A331" s="7"/>
      <c r="B331" s="380"/>
      <c r="C331" s="2"/>
      <c r="D331" s="26"/>
      <c r="E331" s="26"/>
      <c r="F331" s="267"/>
    </row>
    <row r="332" spans="1:6" ht="15.75">
      <c r="A332" s="9"/>
      <c r="B332" s="85">
        <v>85202</v>
      </c>
      <c r="C332" s="2" t="s">
        <v>106</v>
      </c>
      <c r="D332" s="26">
        <f>SUM(D334)</f>
        <v>552420</v>
      </c>
      <c r="E332" s="26">
        <f>SUM(E334)</f>
        <v>552075.13</v>
      </c>
      <c r="F332" s="111"/>
    </row>
    <row r="333" spans="1:6" ht="15.75">
      <c r="A333" s="9"/>
      <c r="B333" s="85"/>
      <c r="C333" s="3" t="s">
        <v>7</v>
      </c>
      <c r="D333" s="21"/>
      <c r="E333" s="21"/>
      <c r="F333" s="267"/>
    </row>
    <row r="334" spans="1:6" ht="15.75">
      <c r="A334" s="9"/>
      <c r="B334" s="85"/>
      <c r="C334" s="70" t="s">
        <v>174</v>
      </c>
      <c r="D334" s="21">
        <f>SUM(D336)</f>
        <v>552420</v>
      </c>
      <c r="E334" s="21">
        <f>SUM(E336)</f>
        <v>552075.13</v>
      </c>
      <c r="F334" s="267"/>
    </row>
    <row r="335" spans="1:6" ht="15.75">
      <c r="A335" s="9"/>
      <c r="B335" s="85"/>
      <c r="C335" s="103" t="s">
        <v>175</v>
      </c>
      <c r="D335" s="21"/>
      <c r="E335" s="21"/>
      <c r="F335" s="267"/>
    </row>
    <row r="336" spans="1:6" ht="31.5">
      <c r="A336" s="9"/>
      <c r="B336" s="85"/>
      <c r="C336" s="104" t="s">
        <v>176</v>
      </c>
      <c r="D336" s="21">
        <v>552420</v>
      </c>
      <c r="E336" s="21">
        <v>552075.13</v>
      </c>
      <c r="F336" s="267"/>
    </row>
    <row r="337" spans="1:6" ht="15.75">
      <c r="A337" s="9"/>
      <c r="B337" s="205"/>
      <c r="C337" s="3"/>
      <c r="D337" s="21"/>
      <c r="E337" s="21"/>
      <c r="F337" s="267"/>
    </row>
    <row r="338" spans="1:6" ht="15.75">
      <c r="A338" s="9"/>
      <c r="B338" s="85">
        <v>85204</v>
      </c>
      <c r="C338" s="2" t="s">
        <v>107</v>
      </c>
      <c r="D338" s="26">
        <f>SUM(D340+D343)</f>
        <v>396369</v>
      </c>
      <c r="E338" s="26">
        <f>SUM(E340+E343)</f>
        <v>390429.39</v>
      </c>
      <c r="F338" s="111"/>
    </row>
    <row r="339" spans="1:6" ht="15.75">
      <c r="A339" s="9"/>
      <c r="B339" s="85"/>
      <c r="C339" s="3" t="s">
        <v>7</v>
      </c>
      <c r="D339" s="21"/>
      <c r="E339" s="21"/>
      <c r="F339" s="267"/>
    </row>
    <row r="340" spans="1:6" ht="15.75">
      <c r="A340" s="9"/>
      <c r="B340" s="85"/>
      <c r="C340" s="43" t="s">
        <v>174</v>
      </c>
      <c r="D340" s="21">
        <f>SUM(D342)</f>
        <v>84069</v>
      </c>
      <c r="E340" s="21">
        <f>SUM(E342)</f>
        <v>79026.899999999994</v>
      </c>
      <c r="F340" s="267"/>
    </row>
    <row r="341" spans="1:6" ht="15.75">
      <c r="A341" s="9"/>
      <c r="B341" s="85"/>
      <c r="C341" s="103" t="s">
        <v>175</v>
      </c>
      <c r="D341" s="21"/>
      <c r="E341" s="21"/>
      <c r="F341" s="267"/>
    </row>
    <row r="342" spans="1:6" ht="31.5">
      <c r="A342" s="9"/>
      <c r="B342" s="85"/>
      <c r="C342" s="104" t="s">
        <v>176</v>
      </c>
      <c r="D342" s="21">
        <v>84069</v>
      </c>
      <c r="E342" s="21">
        <v>79026.899999999994</v>
      </c>
      <c r="F342" s="267"/>
    </row>
    <row r="343" spans="1:6" ht="15.75">
      <c r="A343" s="9"/>
      <c r="B343" s="85"/>
      <c r="C343" s="70" t="s">
        <v>208</v>
      </c>
      <c r="D343" s="21">
        <v>312300</v>
      </c>
      <c r="E343" s="21">
        <v>311402.49</v>
      </c>
      <c r="F343" s="267"/>
    </row>
    <row r="344" spans="1:6" ht="15.75">
      <c r="A344" s="23"/>
      <c r="B344" s="112"/>
      <c r="C344" s="74"/>
      <c r="D344" s="30"/>
      <c r="E344" s="30"/>
      <c r="F344" s="304"/>
    </row>
    <row r="345" spans="1:6" ht="15.75">
      <c r="A345" s="13"/>
      <c r="B345" s="86">
        <v>85206</v>
      </c>
      <c r="C345" s="62" t="s">
        <v>268</v>
      </c>
      <c r="D345" s="28">
        <f>SUM(D347)</f>
        <v>23794</v>
      </c>
      <c r="E345" s="28">
        <f>SUM(E347)</f>
        <v>23536.73</v>
      </c>
      <c r="F345" s="305"/>
    </row>
    <row r="346" spans="1:6" ht="15.75">
      <c r="A346" s="9"/>
      <c r="B346" s="85"/>
      <c r="C346" s="3" t="s">
        <v>7</v>
      </c>
      <c r="D346" s="21"/>
      <c r="E346" s="21"/>
      <c r="F346" s="267"/>
    </row>
    <row r="347" spans="1:6" ht="15.75">
      <c r="A347" s="9"/>
      <c r="B347" s="85"/>
      <c r="C347" s="70" t="s">
        <v>174</v>
      </c>
      <c r="D347" s="21">
        <f>SUM(D349:D350)</f>
        <v>23794</v>
      </c>
      <c r="E347" s="21">
        <f>SUM(E349:E350)</f>
        <v>23536.73</v>
      </c>
      <c r="F347" s="267"/>
    </row>
    <row r="348" spans="1:6" ht="15.75">
      <c r="A348" s="9"/>
      <c r="B348" s="85"/>
      <c r="C348" s="103" t="s">
        <v>175</v>
      </c>
      <c r="D348" s="21"/>
      <c r="E348" s="21"/>
      <c r="F348" s="267"/>
    </row>
    <row r="349" spans="1:6" ht="31.5">
      <c r="A349" s="9"/>
      <c r="B349" s="85"/>
      <c r="C349" s="104" t="s">
        <v>207</v>
      </c>
      <c r="D349" s="21">
        <v>21688</v>
      </c>
      <c r="E349" s="21">
        <v>21672.22</v>
      </c>
      <c r="F349" s="267"/>
    </row>
    <row r="350" spans="1:6" ht="31.5">
      <c r="A350" s="9"/>
      <c r="B350" s="25"/>
      <c r="C350" s="104" t="s">
        <v>176</v>
      </c>
      <c r="D350" s="21">
        <v>2106</v>
      </c>
      <c r="E350" s="21">
        <v>1864.51</v>
      </c>
      <c r="F350" s="267"/>
    </row>
    <row r="351" spans="1:6" ht="15.75">
      <c r="A351" s="9"/>
      <c r="B351" s="25"/>
      <c r="C351" s="104"/>
      <c r="D351" s="21"/>
      <c r="E351" s="21"/>
      <c r="F351" s="267"/>
    </row>
    <row r="352" spans="1:6" ht="63">
      <c r="A352" s="9"/>
      <c r="B352" s="85">
        <v>85212</v>
      </c>
      <c r="C352" s="2" t="s">
        <v>282</v>
      </c>
      <c r="D352" s="26">
        <f>SUM(D354+D358)</f>
        <v>9154867</v>
      </c>
      <c r="E352" s="26">
        <f>SUM(E354+E358)</f>
        <v>8929499.6999999993</v>
      </c>
      <c r="F352" s="111"/>
    </row>
    <row r="353" spans="1:6" ht="15.75">
      <c r="A353" s="9"/>
      <c r="B353" s="85"/>
      <c r="C353" s="3" t="s">
        <v>7</v>
      </c>
      <c r="D353" s="21"/>
      <c r="E353" s="21"/>
      <c r="F353" s="267"/>
    </row>
    <row r="354" spans="1:6" ht="15.75">
      <c r="A354" s="9"/>
      <c r="B354" s="85"/>
      <c r="C354" s="70" t="s">
        <v>174</v>
      </c>
      <c r="D354" s="21">
        <f>SUM(D356:D357)</f>
        <v>869675</v>
      </c>
      <c r="E354" s="21">
        <f>SUM(E356:E357)</f>
        <v>849733.56</v>
      </c>
      <c r="F354" s="267"/>
    </row>
    <row r="355" spans="1:6" ht="15.75">
      <c r="A355" s="9"/>
      <c r="B355" s="85"/>
      <c r="C355" s="103" t="s">
        <v>175</v>
      </c>
      <c r="D355" s="21"/>
      <c r="E355" s="21"/>
      <c r="F355" s="267"/>
    </row>
    <row r="356" spans="1:6" ht="31.5">
      <c r="A356" s="9"/>
      <c r="B356" s="85"/>
      <c r="C356" s="104" t="s">
        <v>207</v>
      </c>
      <c r="D356" s="21">
        <v>753903</v>
      </c>
      <c r="E356" s="21">
        <v>734902.79</v>
      </c>
      <c r="F356" s="267"/>
    </row>
    <row r="357" spans="1:6" ht="31.5">
      <c r="A357" s="9"/>
      <c r="B357" s="85"/>
      <c r="C357" s="104" t="s">
        <v>176</v>
      </c>
      <c r="D357" s="21">
        <v>115772</v>
      </c>
      <c r="E357" s="21">
        <v>114830.77</v>
      </c>
      <c r="F357" s="267"/>
    </row>
    <row r="358" spans="1:6" ht="15.75">
      <c r="A358" s="9"/>
      <c r="B358" s="85"/>
      <c r="C358" s="70" t="s">
        <v>208</v>
      </c>
      <c r="D358" s="21">
        <v>8285192</v>
      </c>
      <c r="E358" s="21">
        <v>8079766.1399999997</v>
      </c>
      <c r="F358" s="267"/>
    </row>
    <row r="359" spans="1:6" ht="15.75">
      <c r="A359" s="9"/>
      <c r="B359" s="311"/>
      <c r="C359" s="3"/>
      <c r="D359" s="21"/>
      <c r="E359" s="21"/>
      <c r="F359" s="267"/>
    </row>
    <row r="360" spans="1:6" ht="110.25">
      <c r="A360" s="9"/>
      <c r="B360" s="85">
        <v>85213</v>
      </c>
      <c r="C360" s="319" t="s">
        <v>210</v>
      </c>
      <c r="D360" s="26">
        <f>SUM(D362)</f>
        <v>82851</v>
      </c>
      <c r="E360" s="26">
        <f>SUM(E362)</f>
        <v>81259.78</v>
      </c>
      <c r="F360" s="111"/>
    </row>
    <row r="361" spans="1:6" ht="15.75">
      <c r="A361" s="9"/>
      <c r="B361" s="85"/>
      <c r="C361" s="3" t="s">
        <v>7</v>
      </c>
      <c r="D361" s="21"/>
      <c r="E361" s="21"/>
      <c r="F361" s="267"/>
    </row>
    <row r="362" spans="1:6" ht="15.75">
      <c r="A362" s="9"/>
      <c r="B362" s="85"/>
      <c r="C362" s="70" t="s">
        <v>174</v>
      </c>
      <c r="D362" s="21">
        <f>SUM(D364:D365)</f>
        <v>82851</v>
      </c>
      <c r="E362" s="21">
        <f>SUM(E364:E365)</f>
        <v>81259.78</v>
      </c>
      <c r="F362" s="267"/>
    </row>
    <row r="363" spans="1:6" ht="15.75">
      <c r="A363" s="9"/>
      <c r="B363" s="25"/>
      <c r="C363" s="103" t="s">
        <v>175</v>
      </c>
      <c r="D363" s="21"/>
      <c r="E363" s="21"/>
      <c r="F363" s="267"/>
    </row>
    <row r="364" spans="1:6" ht="31.5">
      <c r="A364" s="9"/>
      <c r="B364" s="56"/>
      <c r="C364" s="104" t="s">
        <v>207</v>
      </c>
      <c r="D364" s="21">
        <v>82317</v>
      </c>
      <c r="E364" s="21">
        <v>81259.78</v>
      </c>
      <c r="F364" s="267"/>
    </row>
    <row r="365" spans="1:6" ht="31.5">
      <c r="A365" s="9"/>
      <c r="B365" s="56"/>
      <c r="C365" s="104" t="s">
        <v>176</v>
      </c>
      <c r="D365" s="21">
        <v>534</v>
      </c>
      <c r="E365" s="21">
        <v>0</v>
      </c>
      <c r="F365" s="267"/>
    </row>
    <row r="366" spans="1:6" ht="15.75">
      <c r="A366" s="9"/>
      <c r="B366" s="85"/>
      <c r="C366" s="103"/>
      <c r="D366" s="21"/>
      <c r="E366" s="21"/>
      <c r="F366" s="267"/>
    </row>
    <row r="367" spans="1:6" ht="47.25">
      <c r="A367" s="9"/>
      <c r="B367" s="85">
        <v>85214</v>
      </c>
      <c r="C367" s="2" t="s">
        <v>108</v>
      </c>
      <c r="D367" s="26">
        <f>SUM(D369+D372+D373)</f>
        <v>716310</v>
      </c>
      <c r="E367" s="26">
        <f>SUM(E369+E372+E373)</f>
        <v>694985.92999999993</v>
      </c>
      <c r="F367" s="111"/>
    </row>
    <row r="368" spans="1:6" ht="15.75">
      <c r="A368" s="9"/>
      <c r="B368" s="85"/>
      <c r="C368" s="3" t="s">
        <v>7</v>
      </c>
      <c r="D368" s="21"/>
      <c r="E368" s="21"/>
      <c r="F368" s="267"/>
    </row>
    <row r="369" spans="1:6" ht="15.75">
      <c r="A369" s="9"/>
      <c r="B369" s="85"/>
      <c r="C369" s="70" t="s">
        <v>174</v>
      </c>
      <c r="D369" s="21">
        <f>SUM(D371)</f>
        <v>7000</v>
      </c>
      <c r="E369" s="21">
        <f>SUM(E371)</f>
        <v>6392.36</v>
      </c>
      <c r="F369" s="267"/>
    </row>
    <row r="370" spans="1:6" ht="15.75">
      <c r="A370" s="9"/>
      <c r="B370" s="85"/>
      <c r="C370" s="103" t="s">
        <v>175</v>
      </c>
      <c r="D370" s="21"/>
      <c r="E370" s="21"/>
      <c r="F370" s="267"/>
    </row>
    <row r="371" spans="1:6" ht="31.5">
      <c r="A371" s="9"/>
      <c r="B371" s="311"/>
      <c r="C371" s="320" t="s">
        <v>176</v>
      </c>
      <c r="D371" s="21">
        <v>7000</v>
      </c>
      <c r="E371" s="21">
        <v>6392.36</v>
      </c>
      <c r="F371" s="267"/>
    </row>
    <row r="372" spans="1:6" ht="15.75">
      <c r="A372" s="23"/>
      <c r="B372" s="23"/>
      <c r="C372" s="321" t="s">
        <v>208</v>
      </c>
      <c r="D372" s="30">
        <v>678334</v>
      </c>
      <c r="E372" s="322">
        <v>657617.56999999995</v>
      </c>
      <c r="F372" s="304"/>
    </row>
    <row r="373" spans="1:6" ht="47.25">
      <c r="A373" s="13"/>
      <c r="B373" s="190"/>
      <c r="C373" s="214" t="s">
        <v>209</v>
      </c>
      <c r="D373" s="41">
        <v>30976</v>
      </c>
      <c r="E373" s="41">
        <v>30976</v>
      </c>
      <c r="F373" s="305"/>
    </row>
    <row r="374" spans="1:6" ht="15.75">
      <c r="A374" s="9"/>
      <c r="B374" s="25"/>
      <c r="C374" s="3"/>
      <c r="D374" s="21"/>
      <c r="E374" s="21"/>
      <c r="F374" s="267"/>
    </row>
    <row r="375" spans="1:6" ht="15.75">
      <c r="A375" s="9"/>
      <c r="B375" s="85">
        <v>85215</v>
      </c>
      <c r="C375" s="2" t="s">
        <v>109</v>
      </c>
      <c r="D375" s="26">
        <f>SUM(D377)</f>
        <v>545500</v>
      </c>
      <c r="E375" s="26">
        <f>SUM(E377)</f>
        <v>545431.34</v>
      </c>
      <c r="F375" s="111"/>
    </row>
    <row r="376" spans="1:6" ht="15.75">
      <c r="A376" s="9"/>
      <c r="B376" s="25"/>
      <c r="C376" s="3" t="s">
        <v>7</v>
      </c>
      <c r="D376" s="21"/>
      <c r="E376" s="21"/>
      <c r="F376" s="267"/>
    </row>
    <row r="377" spans="1:6" ht="15.75">
      <c r="A377" s="9"/>
      <c r="B377" s="25"/>
      <c r="C377" s="70" t="s">
        <v>208</v>
      </c>
      <c r="D377" s="21">
        <v>545500</v>
      </c>
      <c r="E377" s="21">
        <v>545431.34</v>
      </c>
      <c r="F377" s="267"/>
    </row>
    <row r="378" spans="1:6" ht="15.75">
      <c r="A378" s="9"/>
      <c r="B378" s="25"/>
      <c r="C378" s="3"/>
      <c r="D378" s="21"/>
      <c r="E378" s="21"/>
      <c r="F378" s="267"/>
    </row>
    <row r="379" spans="1:6" ht="15.75">
      <c r="A379" s="9"/>
      <c r="B379" s="85">
        <v>85216</v>
      </c>
      <c r="C379" s="2" t="s">
        <v>170</v>
      </c>
      <c r="D379" s="26">
        <f>SUM(D381+D384)</f>
        <v>677707</v>
      </c>
      <c r="E379" s="26">
        <f>SUM(E381+E384)</f>
        <v>675349.05999999994</v>
      </c>
      <c r="F379" s="111"/>
    </row>
    <row r="380" spans="1:6" ht="15.75">
      <c r="A380" s="9"/>
      <c r="B380" s="25"/>
      <c r="C380" s="3" t="s">
        <v>7</v>
      </c>
      <c r="D380" s="21"/>
      <c r="E380" s="21"/>
      <c r="F380" s="267"/>
    </row>
    <row r="381" spans="1:6" ht="15.75">
      <c r="A381" s="9"/>
      <c r="B381" s="25"/>
      <c r="C381" s="70" t="s">
        <v>174</v>
      </c>
      <c r="D381" s="21">
        <f>SUM(D383)</f>
        <v>8087</v>
      </c>
      <c r="E381" s="21">
        <f>SUM(E383)</f>
        <v>6050.45</v>
      </c>
      <c r="F381" s="267"/>
    </row>
    <row r="382" spans="1:6" ht="15.75">
      <c r="A382" s="9"/>
      <c r="B382" s="25"/>
      <c r="C382" s="103" t="s">
        <v>175</v>
      </c>
      <c r="D382" s="21"/>
      <c r="E382" s="21"/>
      <c r="F382" s="267"/>
    </row>
    <row r="383" spans="1:6" ht="31.5">
      <c r="A383" s="9"/>
      <c r="B383" s="25"/>
      <c r="C383" s="104" t="s">
        <v>176</v>
      </c>
      <c r="D383" s="21">
        <v>8087</v>
      </c>
      <c r="E383" s="21">
        <v>6050.45</v>
      </c>
      <c r="F383" s="267"/>
    </row>
    <row r="384" spans="1:6" ht="15.75">
      <c r="A384" s="9"/>
      <c r="B384" s="25"/>
      <c r="C384" s="70" t="s">
        <v>208</v>
      </c>
      <c r="D384" s="21">
        <v>669620</v>
      </c>
      <c r="E384" s="21">
        <v>669298.61</v>
      </c>
      <c r="F384" s="267"/>
    </row>
    <row r="385" spans="1:6" ht="15.75">
      <c r="A385" s="9"/>
      <c r="B385" s="25"/>
      <c r="C385" s="3"/>
      <c r="D385" s="21"/>
      <c r="E385" s="21"/>
      <c r="F385" s="267"/>
    </row>
    <row r="386" spans="1:6" ht="15.75">
      <c r="A386" s="9"/>
      <c r="B386" s="85">
        <v>85219</v>
      </c>
      <c r="C386" s="2" t="s">
        <v>110</v>
      </c>
      <c r="D386" s="26">
        <f>SUM(D388+D392+D393)</f>
        <v>2081645</v>
      </c>
      <c r="E386" s="26">
        <f>SUM(E388+E392+E393)</f>
        <v>2080913.0299999998</v>
      </c>
      <c r="F386" s="111"/>
    </row>
    <row r="387" spans="1:6" ht="15.75">
      <c r="A387" s="9"/>
      <c r="B387" s="85"/>
      <c r="C387" s="3" t="s">
        <v>7</v>
      </c>
      <c r="D387" s="21"/>
      <c r="E387" s="21"/>
      <c r="F387" s="267"/>
    </row>
    <row r="388" spans="1:6" ht="15.75">
      <c r="A388" s="9"/>
      <c r="B388" s="85"/>
      <c r="C388" s="70" t="s">
        <v>174</v>
      </c>
      <c r="D388" s="21">
        <f>SUM(D390:D391)</f>
        <v>2053017</v>
      </c>
      <c r="E388" s="21">
        <f>SUM(E390:E391)</f>
        <v>2052321.2599999998</v>
      </c>
      <c r="F388" s="267"/>
    </row>
    <row r="389" spans="1:6" ht="15.75">
      <c r="A389" s="9"/>
      <c r="B389" s="25"/>
      <c r="C389" s="103" t="s">
        <v>175</v>
      </c>
      <c r="D389" s="21"/>
      <c r="E389" s="21"/>
      <c r="F389" s="267"/>
    </row>
    <row r="390" spans="1:6" ht="31.5">
      <c r="A390" s="9"/>
      <c r="B390" s="9"/>
      <c r="C390" s="104" t="s">
        <v>207</v>
      </c>
      <c r="D390" s="21">
        <v>1830524</v>
      </c>
      <c r="E390" s="21">
        <v>1830377.4</v>
      </c>
      <c r="F390" s="267"/>
    </row>
    <row r="391" spans="1:6" ht="31.5">
      <c r="A391" s="9"/>
      <c r="B391" s="25"/>
      <c r="C391" s="104" t="s">
        <v>176</v>
      </c>
      <c r="D391" s="21">
        <v>222493</v>
      </c>
      <c r="E391" s="21">
        <v>221943.86</v>
      </c>
      <c r="F391" s="267"/>
    </row>
    <row r="392" spans="1:6" ht="15.75">
      <c r="A392" s="9"/>
      <c r="B392" s="25"/>
      <c r="C392" s="43" t="s">
        <v>208</v>
      </c>
      <c r="D392" s="21">
        <v>3300</v>
      </c>
      <c r="E392" s="21">
        <v>3287.2</v>
      </c>
      <c r="F392" s="267"/>
    </row>
    <row r="393" spans="1:6" ht="47.25">
      <c r="A393" s="9"/>
      <c r="B393" s="9"/>
      <c r="C393" s="70" t="s">
        <v>209</v>
      </c>
      <c r="D393" s="21">
        <v>25328</v>
      </c>
      <c r="E393" s="21">
        <v>25304.57</v>
      </c>
      <c r="F393" s="267"/>
    </row>
    <row r="394" spans="1:6" ht="15.75">
      <c r="A394" s="9"/>
      <c r="B394" s="56"/>
      <c r="C394" s="3"/>
      <c r="D394" s="26"/>
      <c r="E394" s="26"/>
      <c r="F394" s="267"/>
    </row>
    <row r="395" spans="1:6" ht="31.5">
      <c r="A395" s="9"/>
      <c r="B395" s="85">
        <v>85228</v>
      </c>
      <c r="C395" s="2" t="s">
        <v>111</v>
      </c>
      <c r="D395" s="26">
        <f>SUM(D397)</f>
        <v>274360</v>
      </c>
      <c r="E395" s="26">
        <f>SUM(E397)</f>
        <v>272141</v>
      </c>
      <c r="F395" s="111"/>
    </row>
    <row r="396" spans="1:6" ht="15.75">
      <c r="A396" s="9"/>
      <c r="B396" s="85"/>
      <c r="C396" s="3" t="s">
        <v>7</v>
      </c>
      <c r="D396" s="21"/>
      <c r="E396" s="21"/>
      <c r="F396" s="267"/>
    </row>
    <row r="397" spans="1:6" ht="15.75">
      <c r="A397" s="9"/>
      <c r="B397" s="85"/>
      <c r="C397" s="70" t="s">
        <v>174</v>
      </c>
      <c r="D397" s="21">
        <f>SUM(D399:D400)</f>
        <v>274360</v>
      </c>
      <c r="E397" s="21">
        <f>SUM(E399:E400)</f>
        <v>272141</v>
      </c>
      <c r="F397" s="267"/>
    </row>
    <row r="398" spans="1:6" ht="15.75">
      <c r="A398" s="9"/>
      <c r="B398" s="85"/>
      <c r="C398" s="103" t="s">
        <v>175</v>
      </c>
      <c r="D398" s="21"/>
      <c r="E398" s="21"/>
      <c r="F398" s="267"/>
    </row>
    <row r="399" spans="1:6" ht="31.5">
      <c r="A399" s="9"/>
      <c r="B399" s="85"/>
      <c r="C399" s="104" t="s">
        <v>207</v>
      </c>
      <c r="D399" s="21">
        <v>45300</v>
      </c>
      <c r="E399" s="21">
        <v>44060</v>
      </c>
      <c r="F399" s="267"/>
    </row>
    <row r="400" spans="1:6" ht="31.5">
      <c r="A400" s="9"/>
      <c r="B400" s="85"/>
      <c r="C400" s="104" t="s">
        <v>176</v>
      </c>
      <c r="D400" s="21">
        <v>229060</v>
      </c>
      <c r="E400" s="21">
        <v>228081</v>
      </c>
      <c r="F400" s="267"/>
    </row>
    <row r="401" spans="1:6" ht="15.75">
      <c r="A401" s="9"/>
      <c r="B401" s="56"/>
      <c r="C401" s="3"/>
      <c r="D401" s="26"/>
      <c r="E401" s="26"/>
      <c r="F401" s="267"/>
    </row>
    <row r="402" spans="1:6" ht="15.75">
      <c r="A402" s="9"/>
      <c r="B402" s="85">
        <v>85295</v>
      </c>
      <c r="C402" s="2" t="s">
        <v>49</v>
      </c>
      <c r="D402" s="26">
        <f>SUM(D404+D407+D408)</f>
        <v>623592</v>
      </c>
      <c r="E402" s="26">
        <f>SUM(E404+E407+E408)</f>
        <v>617203.56000000006</v>
      </c>
      <c r="F402" s="111"/>
    </row>
    <row r="403" spans="1:6" ht="15.75">
      <c r="A403" s="9"/>
      <c r="B403" s="85"/>
      <c r="C403" s="3" t="s">
        <v>7</v>
      </c>
      <c r="D403" s="21"/>
      <c r="E403" s="21"/>
      <c r="F403" s="267"/>
    </row>
    <row r="404" spans="1:6" ht="15.75">
      <c r="A404" s="9"/>
      <c r="B404" s="85"/>
      <c r="C404" s="70" t="s">
        <v>174</v>
      </c>
      <c r="D404" s="21">
        <f>SUM(D406:D406)</f>
        <v>38684</v>
      </c>
      <c r="E404" s="21">
        <f>SUM(E406:E406)</f>
        <v>38650</v>
      </c>
      <c r="F404" s="267"/>
    </row>
    <row r="405" spans="1:6" ht="15.75">
      <c r="A405" s="9"/>
      <c r="B405" s="85"/>
      <c r="C405" s="3" t="s">
        <v>181</v>
      </c>
      <c r="D405" s="21"/>
      <c r="E405" s="21"/>
      <c r="F405" s="267"/>
    </row>
    <row r="406" spans="1:6" ht="31.5">
      <c r="A406" s="9"/>
      <c r="B406" s="85"/>
      <c r="C406" s="104" t="s">
        <v>176</v>
      </c>
      <c r="D406" s="21">
        <v>38684</v>
      </c>
      <c r="E406" s="21">
        <v>38650</v>
      </c>
      <c r="F406" s="267"/>
    </row>
    <row r="407" spans="1:6" ht="15.75">
      <c r="A407" s="9"/>
      <c r="B407" s="25"/>
      <c r="C407" s="49" t="s">
        <v>205</v>
      </c>
      <c r="D407" s="21">
        <v>94000</v>
      </c>
      <c r="E407" s="21">
        <v>94000</v>
      </c>
      <c r="F407" s="267"/>
    </row>
    <row r="408" spans="1:6" ht="15.75">
      <c r="A408" s="9"/>
      <c r="B408" s="25"/>
      <c r="C408" s="70" t="s">
        <v>208</v>
      </c>
      <c r="D408" s="21">
        <v>490908</v>
      </c>
      <c r="E408" s="21">
        <v>484553.56</v>
      </c>
      <c r="F408" s="267"/>
    </row>
    <row r="409" spans="1:6" ht="15.75">
      <c r="A409" s="23"/>
      <c r="B409" s="10"/>
      <c r="C409" s="63"/>
      <c r="D409" s="30"/>
      <c r="E409" s="30"/>
      <c r="F409" s="304"/>
    </row>
    <row r="410" spans="1:6" ht="15.75">
      <c r="A410" s="13"/>
      <c r="B410" s="271"/>
      <c r="C410" s="62"/>
      <c r="D410" s="33"/>
      <c r="E410" s="33"/>
      <c r="F410" s="305"/>
    </row>
    <row r="411" spans="1:6" ht="47.25">
      <c r="A411" s="205">
        <v>853</v>
      </c>
      <c r="B411" s="205"/>
      <c r="C411" s="2" t="s">
        <v>33</v>
      </c>
      <c r="D411" s="26">
        <f>SUM(D413+D421)</f>
        <v>1238214</v>
      </c>
      <c r="E411" s="26">
        <f>SUM(E413+E421)</f>
        <v>1205776.27</v>
      </c>
      <c r="F411" s="111">
        <f>E411/D411*100</f>
        <v>97.380280791527156</v>
      </c>
    </row>
    <row r="412" spans="1:6" ht="15.75">
      <c r="A412" s="7"/>
      <c r="B412" s="205"/>
      <c r="C412" s="2"/>
      <c r="D412" s="26"/>
      <c r="E412" s="26"/>
      <c r="F412" s="267"/>
    </row>
    <row r="413" spans="1:6" ht="15.75">
      <c r="A413" s="7"/>
      <c r="B413" s="205">
        <v>85305</v>
      </c>
      <c r="C413" s="2" t="s">
        <v>112</v>
      </c>
      <c r="D413" s="26">
        <f>SUM(D415+D419)</f>
        <v>852000</v>
      </c>
      <c r="E413" s="26">
        <f>SUM(E415+E419)</f>
        <v>848782.27</v>
      </c>
      <c r="F413" s="111"/>
    </row>
    <row r="414" spans="1:6" ht="15.75">
      <c r="A414" s="7"/>
      <c r="B414" s="205"/>
      <c r="C414" s="3" t="s">
        <v>7</v>
      </c>
      <c r="D414" s="26"/>
      <c r="E414" s="26"/>
      <c r="F414" s="267"/>
    </row>
    <row r="415" spans="1:6" ht="15.75">
      <c r="A415" s="7"/>
      <c r="B415" s="14"/>
      <c r="C415" s="70" t="s">
        <v>174</v>
      </c>
      <c r="D415" s="21">
        <f>SUM(D417:D418)</f>
        <v>851000</v>
      </c>
      <c r="E415" s="21">
        <f>SUM(E417:E418)</f>
        <v>847832.1</v>
      </c>
      <c r="F415" s="267"/>
    </row>
    <row r="416" spans="1:6" ht="15.75">
      <c r="A416" s="7"/>
      <c r="B416" s="205"/>
      <c r="C416" s="103" t="s">
        <v>175</v>
      </c>
      <c r="D416" s="21"/>
      <c r="E416" s="21"/>
      <c r="F416" s="267"/>
    </row>
    <row r="417" spans="1:6" ht="31.5">
      <c r="A417" s="7"/>
      <c r="B417" s="272"/>
      <c r="C417" s="104" t="s">
        <v>207</v>
      </c>
      <c r="D417" s="21">
        <v>722000</v>
      </c>
      <c r="E417" s="21">
        <v>720811.99</v>
      </c>
      <c r="F417" s="267"/>
    </row>
    <row r="418" spans="1:6" ht="31.5">
      <c r="A418" s="7"/>
      <c r="B418" s="272"/>
      <c r="C418" s="104" t="s">
        <v>176</v>
      </c>
      <c r="D418" s="21">
        <v>129000</v>
      </c>
      <c r="E418" s="21">
        <v>127020.11</v>
      </c>
      <c r="F418" s="267"/>
    </row>
    <row r="419" spans="1:6" ht="15.75">
      <c r="A419" s="7"/>
      <c r="B419" s="205"/>
      <c r="C419" s="70" t="s">
        <v>208</v>
      </c>
      <c r="D419" s="21">
        <v>1000</v>
      </c>
      <c r="E419" s="21">
        <v>950.17</v>
      </c>
      <c r="F419" s="267"/>
    </row>
    <row r="420" spans="1:6" ht="15.75">
      <c r="A420" s="7"/>
      <c r="B420" s="205"/>
      <c r="C420" s="70"/>
      <c r="D420" s="21"/>
      <c r="E420" s="21"/>
      <c r="F420" s="267"/>
    </row>
    <row r="421" spans="1:6" ht="15.75">
      <c r="A421" s="7"/>
      <c r="B421" s="57" t="s">
        <v>184</v>
      </c>
      <c r="C421" s="2" t="s">
        <v>49</v>
      </c>
      <c r="D421" s="26">
        <f>SUM(D423:D423)</f>
        <v>386214</v>
      </c>
      <c r="E421" s="26">
        <f>SUM(E423:E423)</f>
        <v>356994</v>
      </c>
      <c r="F421" s="111"/>
    </row>
    <row r="422" spans="1:6" ht="15.75">
      <c r="A422" s="7"/>
      <c r="B422" s="205"/>
      <c r="C422" s="3" t="s">
        <v>7</v>
      </c>
      <c r="D422" s="21"/>
      <c r="E422" s="21"/>
      <c r="F422" s="267"/>
    </row>
    <row r="423" spans="1:6" ht="47.25">
      <c r="A423" s="7"/>
      <c r="B423" s="205"/>
      <c r="C423" s="70" t="s">
        <v>209</v>
      </c>
      <c r="D423" s="21">
        <v>386214</v>
      </c>
      <c r="E423" s="21">
        <v>356994</v>
      </c>
      <c r="F423" s="267"/>
    </row>
    <row r="424" spans="1:6" ht="15.75">
      <c r="A424" s="7"/>
      <c r="B424" s="6"/>
      <c r="C424" s="63"/>
      <c r="D424" s="30"/>
      <c r="E424" s="30"/>
      <c r="F424" s="304"/>
    </row>
    <row r="425" spans="1:6" ht="15.75">
      <c r="A425" s="204"/>
      <c r="B425" s="380"/>
      <c r="C425" s="62"/>
      <c r="D425" s="26"/>
      <c r="E425" s="26"/>
      <c r="F425" s="267"/>
    </row>
    <row r="426" spans="1:6" ht="31.5">
      <c r="A426" s="205">
        <v>854</v>
      </c>
      <c r="B426" s="380"/>
      <c r="C426" s="2" t="s">
        <v>34</v>
      </c>
      <c r="D426" s="26">
        <f>SUM(D428+D436+D443+D450+D454+D461)</f>
        <v>3207950</v>
      </c>
      <c r="E426" s="26">
        <f>SUM(E428+E436+E443+E450+E454+E461)</f>
        <v>3190081.37</v>
      </c>
      <c r="F426" s="111">
        <f>E426/D426*100</f>
        <v>99.442989136364346</v>
      </c>
    </row>
    <row r="427" spans="1:6" ht="15.75">
      <c r="A427" s="9"/>
      <c r="B427" s="205"/>
      <c r="C427" s="2"/>
      <c r="D427" s="26"/>
      <c r="E427" s="26"/>
      <c r="F427" s="267"/>
    </row>
    <row r="428" spans="1:6" ht="15.75">
      <c r="A428" s="9"/>
      <c r="B428" s="205">
        <v>85401</v>
      </c>
      <c r="C428" s="2" t="s">
        <v>113</v>
      </c>
      <c r="D428" s="26">
        <f>SUM(D430+D434)</f>
        <v>1447974</v>
      </c>
      <c r="E428" s="26">
        <f>SUM(E430+E434)</f>
        <v>1447238.12</v>
      </c>
      <c r="F428" s="111"/>
    </row>
    <row r="429" spans="1:6" ht="15.75">
      <c r="A429" s="9"/>
      <c r="B429" s="311"/>
      <c r="C429" s="11" t="s">
        <v>7</v>
      </c>
      <c r="D429" s="26"/>
      <c r="E429" s="26"/>
      <c r="F429" s="267"/>
    </row>
    <row r="430" spans="1:6" ht="15.75">
      <c r="A430" s="9"/>
      <c r="B430" s="311"/>
      <c r="C430" s="70" t="s">
        <v>174</v>
      </c>
      <c r="D430" s="21">
        <f>SUM(D432:D433)</f>
        <v>1407149</v>
      </c>
      <c r="E430" s="21">
        <f>SUM(E432:E433)</f>
        <v>1406468.08</v>
      </c>
      <c r="F430" s="267"/>
    </row>
    <row r="431" spans="1:6" ht="15.75">
      <c r="A431" s="9"/>
      <c r="B431" s="205"/>
      <c r="C431" s="103" t="s">
        <v>175</v>
      </c>
      <c r="D431" s="21"/>
      <c r="E431" s="21"/>
      <c r="F431" s="267"/>
    </row>
    <row r="432" spans="1:6" ht="31.5">
      <c r="A432" s="9"/>
      <c r="B432" s="205"/>
      <c r="C432" s="104" t="s">
        <v>207</v>
      </c>
      <c r="D432" s="21">
        <v>1330850</v>
      </c>
      <c r="E432" s="21">
        <v>1330271.08</v>
      </c>
      <c r="F432" s="267"/>
    </row>
    <row r="433" spans="1:6" ht="31.5">
      <c r="A433" s="9"/>
      <c r="B433" s="205"/>
      <c r="C433" s="104" t="s">
        <v>176</v>
      </c>
      <c r="D433" s="21">
        <v>76299</v>
      </c>
      <c r="E433" s="21">
        <v>76197</v>
      </c>
      <c r="F433" s="267"/>
    </row>
    <row r="434" spans="1:6" ht="15.75">
      <c r="A434" s="9"/>
      <c r="B434" s="205"/>
      <c r="C434" s="70" t="s">
        <v>208</v>
      </c>
      <c r="D434" s="21">
        <v>40825</v>
      </c>
      <c r="E434" s="21">
        <v>40770.04</v>
      </c>
      <c r="F434" s="267"/>
    </row>
    <row r="435" spans="1:6" ht="15.75">
      <c r="A435" s="9"/>
      <c r="B435" s="205"/>
      <c r="C435" s="3"/>
      <c r="D435" s="21"/>
      <c r="E435" s="21"/>
      <c r="F435" s="267"/>
    </row>
    <row r="436" spans="1:6" ht="31.5">
      <c r="A436" s="9"/>
      <c r="B436" s="205">
        <v>85404</v>
      </c>
      <c r="C436" s="2" t="s">
        <v>114</v>
      </c>
      <c r="D436" s="26">
        <f>SUM(D438)</f>
        <v>203058</v>
      </c>
      <c r="E436" s="26">
        <f>SUM(E438)</f>
        <v>201685.31</v>
      </c>
      <c r="F436" s="111"/>
    </row>
    <row r="437" spans="1:6" ht="15.75">
      <c r="A437" s="9"/>
      <c r="B437" s="56"/>
      <c r="C437" s="3" t="s">
        <v>7</v>
      </c>
      <c r="D437" s="26"/>
      <c r="E437" s="26"/>
      <c r="F437" s="267"/>
    </row>
    <row r="438" spans="1:6" ht="15.75">
      <c r="A438" s="9"/>
      <c r="B438" s="205"/>
      <c r="C438" s="70" t="s">
        <v>174</v>
      </c>
      <c r="D438" s="21">
        <f>SUM(D440:D441)</f>
        <v>203058</v>
      </c>
      <c r="E438" s="21">
        <f>SUM(E440:E441)</f>
        <v>201685.31</v>
      </c>
      <c r="F438" s="267"/>
    </row>
    <row r="439" spans="1:6" ht="15.75">
      <c r="A439" s="9"/>
      <c r="B439" s="205"/>
      <c r="C439" s="103" t="s">
        <v>175</v>
      </c>
      <c r="D439" s="26"/>
      <c r="E439" s="26"/>
      <c r="F439" s="267"/>
    </row>
    <row r="440" spans="1:6" ht="31.5">
      <c r="A440" s="9"/>
      <c r="B440" s="236"/>
      <c r="C440" s="104" t="s">
        <v>207</v>
      </c>
      <c r="D440" s="21">
        <v>194483</v>
      </c>
      <c r="E440" s="21">
        <v>194480.36</v>
      </c>
      <c r="F440" s="267"/>
    </row>
    <row r="441" spans="1:6" ht="31.5">
      <c r="A441" s="9"/>
      <c r="B441" s="236"/>
      <c r="C441" s="104" t="s">
        <v>176</v>
      </c>
      <c r="D441" s="21">
        <v>8575</v>
      </c>
      <c r="E441" s="21">
        <v>7204.95</v>
      </c>
      <c r="F441" s="267"/>
    </row>
    <row r="442" spans="1:6" ht="15.75">
      <c r="A442" s="9"/>
      <c r="B442" s="205"/>
      <c r="C442" s="3"/>
      <c r="D442" s="21"/>
      <c r="E442" s="21"/>
      <c r="F442" s="267"/>
    </row>
    <row r="443" spans="1:6" ht="47.25">
      <c r="A443" s="23"/>
      <c r="B443" s="326">
        <v>85406</v>
      </c>
      <c r="C443" s="102" t="s">
        <v>115</v>
      </c>
      <c r="D443" s="29">
        <f>SUM(D445)</f>
        <v>1160445</v>
      </c>
      <c r="E443" s="29">
        <f>SUM(E445)</f>
        <v>1157841.06</v>
      </c>
      <c r="F443" s="335"/>
    </row>
    <row r="444" spans="1:6" ht="15.75">
      <c r="A444" s="13"/>
      <c r="B444" s="324"/>
      <c r="C444" s="336" t="s">
        <v>7</v>
      </c>
      <c r="D444" s="41"/>
      <c r="E444" s="41"/>
      <c r="F444" s="305"/>
    </row>
    <row r="445" spans="1:6" ht="15.75">
      <c r="A445" s="9"/>
      <c r="B445" s="325"/>
      <c r="C445" s="43" t="s">
        <v>174</v>
      </c>
      <c r="D445" s="21">
        <f>SUM(D447:D448)</f>
        <v>1160445</v>
      </c>
      <c r="E445" s="21">
        <f>SUM(E447:E448)</f>
        <v>1157841.06</v>
      </c>
      <c r="F445" s="267"/>
    </row>
    <row r="446" spans="1:6" ht="15.75">
      <c r="A446" s="9"/>
      <c r="B446" s="56"/>
      <c r="C446" s="103" t="s">
        <v>175</v>
      </c>
      <c r="D446" s="26"/>
      <c r="E446" s="26"/>
      <c r="F446" s="267"/>
    </row>
    <row r="447" spans="1:6" ht="31.5">
      <c r="A447" s="9"/>
      <c r="B447" s="205"/>
      <c r="C447" s="104" t="s">
        <v>207</v>
      </c>
      <c r="D447" s="21">
        <v>1071829</v>
      </c>
      <c r="E447" s="21">
        <v>1070605.57</v>
      </c>
      <c r="F447" s="267"/>
    </row>
    <row r="448" spans="1:6" ht="31.5">
      <c r="A448" s="9"/>
      <c r="B448" s="205"/>
      <c r="C448" s="104" t="s">
        <v>176</v>
      </c>
      <c r="D448" s="21">
        <v>88616</v>
      </c>
      <c r="E448" s="21">
        <v>87235.49</v>
      </c>
      <c r="F448" s="267"/>
    </row>
    <row r="449" spans="1:6" ht="15.75">
      <c r="A449" s="9"/>
      <c r="B449" s="272"/>
      <c r="C449" s="3"/>
      <c r="D449" s="26"/>
      <c r="E449" s="26"/>
      <c r="F449" s="267"/>
    </row>
    <row r="450" spans="1:6" ht="47.25">
      <c r="A450" s="9"/>
      <c r="B450" s="272">
        <v>85412</v>
      </c>
      <c r="C450" s="2" t="s">
        <v>116</v>
      </c>
      <c r="D450" s="26">
        <f>SUM(D452)</f>
        <v>50000</v>
      </c>
      <c r="E450" s="26">
        <f>SUM(E452)</f>
        <v>50000</v>
      </c>
      <c r="F450" s="111"/>
    </row>
    <row r="451" spans="1:6" ht="15.75">
      <c r="A451" s="9"/>
      <c r="B451" s="205"/>
      <c r="C451" s="3" t="s">
        <v>7</v>
      </c>
      <c r="D451" s="21"/>
      <c r="E451" s="21"/>
      <c r="F451" s="267"/>
    </row>
    <row r="452" spans="1:6" ht="15.75">
      <c r="A452" s="9"/>
      <c r="B452" s="205"/>
      <c r="C452" s="49" t="s">
        <v>205</v>
      </c>
      <c r="D452" s="21">
        <v>50000</v>
      </c>
      <c r="E452" s="21">
        <v>50000</v>
      </c>
      <c r="F452" s="267"/>
    </row>
    <row r="453" spans="1:6" ht="15.75">
      <c r="A453" s="9"/>
      <c r="B453" s="205"/>
      <c r="C453" s="3"/>
      <c r="D453" s="21"/>
      <c r="E453" s="21"/>
      <c r="F453" s="267"/>
    </row>
    <row r="454" spans="1:6" ht="15.75">
      <c r="A454" s="9"/>
      <c r="B454" s="205">
        <v>85415</v>
      </c>
      <c r="C454" s="2" t="s">
        <v>117</v>
      </c>
      <c r="D454" s="26">
        <f>SUM(D456+D459)</f>
        <v>336733</v>
      </c>
      <c r="E454" s="26">
        <f>SUM(E456+E459)</f>
        <v>328316.88</v>
      </c>
      <c r="F454" s="111"/>
    </row>
    <row r="455" spans="1:6" ht="15.75">
      <c r="A455" s="9"/>
      <c r="B455" s="56"/>
      <c r="C455" s="3" t="s">
        <v>7</v>
      </c>
      <c r="D455" s="26"/>
      <c r="E455" s="26"/>
      <c r="F455" s="267"/>
    </row>
    <row r="456" spans="1:6" ht="15.75">
      <c r="A456" s="9"/>
      <c r="B456" s="56"/>
      <c r="C456" s="70" t="s">
        <v>174</v>
      </c>
      <c r="D456" s="21">
        <f>SUM(D458)</f>
        <v>745</v>
      </c>
      <c r="E456" s="21">
        <f>SUM(E458)</f>
        <v>745</v>
      </c>
      <c r="F456" s="267"/>
    </row>
    <row r="457" spans="1:6" ht="15.75">
      <c r="A457" s="9"/>
      <c r="B457" s="56"/>
      <c r="C457" s="103" t="s">
        <v>175</v>
      </c>
      <c r="D457" s="26"/>
      <c r="E457" s="26"/>
      <c r="F457" s="267"/>
    </row>
    <row r="458" spans="1:6" ht="31.5">
      <c r="A458" s="9"/>
      <c r="B458" s="56"/>
      <c r="C458" s="104" t="s">
        <v>176</v>
      </c>
      <c r="D458" s="21">
        <v>745</v>
      </c>
      <c r="E458" s="21">
        <v>745</v>
      </c>
      <c r="F458" s="267"/>
    </row>
    <row r="459" spans="1:6" ht="15.75">
      <c r="A459" s="9"/>
      <c r="B459" s="9"/>
      <c r="C459" s="70" t="s">
        <v>208</v>
      </c>
      <c r="D459" s="21">
        <v>335988</v>
      </c>
      <c r="E459" s="21">
        <v>327571.88</v>
      </c>
      <c r="F459" s="267"/>
    </row>
    <row r="460" spans="1:6" ht="15.75">
      <c r="A460" s="9"/>
      <c r="B460" s="205"/>
      <c r="C460" s="3"/>
      <c r="D460" s="26"/>
      <c r="E460" s="26"/>
      <c r="F460" s="267"/>
    </row>
    <row r="461" spans="1:6" ht="31.5">
      <c r="A461" s="9"/>
      <c r="B461" s="205">
        <v>85446</v>
      </c>
      <c r="C461" s="2" t="s">
        <v>101</v>
      </c>
      <c r="D461" s="26">
        <f>SUM(D463)</f>
        <v>9740</v>
      </c>
      <c r="E461" s="26">
        <f>SUM(E463)</f>
        <v>5000</v>
      </c>
      <c r="F461" s="111"/>
    </row>
    <row r="462" spans="1:6" ht="15.75">
      <c r="A462" s="9"/>
      <c r="B462" s="205"/>
      <c r="C462" s="3" t="s">
        <v>7</v>
      </c>
      <c r="D462" s="26"/>
      <c r="E462" s="26"/>
      <c r="F462" s="267"/>
    </row>
    <row r="463" spans="1:6" ht="15.75">
      <c r="A463" s="9"/>
      <c r="B463" s="205"/>
      <c r="C463" s="70" t="s">
        <v>174</v>
      </c>
      <c r="D463" s="21">
        <f>SUM(D465)</f>
        <v>9740</v>
      </c>
      <c r="E463" s="21">
        <f>SUM(E465)</f>
        <v>5000</v>
      </c>
      <c r="F463" s="267"/>
    </row>
    <row r="464" spans="1:6" ht="15.75">
      <c r="A464" s="9"/>
      <c r="B464" s="205"/>
      <c r="C464" s="103" t="s">
        <v>175</v>
      </c>
      <c r="D464" s="26"/>
      <c r="E464" s="26"/>
      <c r="F464" s="267"/>
    </row>
    <row r="465" spans="1:6" ht="31.5">
      <c r="A465" s="9"/>
      <c r="B465" s="205"/>
      <c r="C465" s="104" t="s">
        <v>176</v>
      </c>
      <c r="D465" s="21">
        <v>9740</v>
      </c>
      <c r="E465" s="21">
        <v>5000</v>
      </c>
      <c r="F465" s="267"/>
    </row>
    <row r="466" spans="1:6" ht="15.75">
      <c r="A466" s="23"/>
      <c r="B466" s="6"/>
      <c r="C466" s="63"/>
      <c r="D466" s="30"/>
      <c r="E466" s="30"/>
      <c r="F466" s="304"/>
    </row>
    <row r="467" spans="1:6" ht="15.75">
      <c r="A467" s="13"/>
      <c r="B467" s="379"/>
      <c r="C467" s="62"/>
      <c r="D467" s="33"/>
      <c r="E467" s="33"/>
      <c r="F467" s="305"/>
    </row>
    <row r="468" spans="1:6" ht="31.5">
      <c r="A468" s="273">
        <v>900</v>
      </c>
      <c r="B468" s="380"/>
      <c r="C468" s="2" t="s">
        <v>35</v>
      </c>
      <c r="D468" s="26">
        <f>SUM(D470+D477+D484+D490+D496+D502)</f>
        <v>6267532</v>
      </c>
      <c r="E468" s="26">
        <f>SUM(E470+E477+E484+E490+E496+E502)</f>
        <v>5569896.7400000002</v>
      </c>
      <c r="F468" s="111">
        <f>E468/D468*100</f>
        <v>88.869059463916571</v>
      </c>
    </row>
    <row r="469" spans="1:6" ht="15.75">
      <c r="A469" s="9"/>
      <c r="B469" s="85"/>
      <c r="C469" s="2"/>
      <c r="D469" s="26"/>
      <c r="E469" s="26"/>
      <c r="F469" s="267"/>
    </row>
    <row r="470" spans="1:6" ht="15.75">
      <c r="A470" s="9"/>
      <c r="B470" s="85">
        <v>90001</v>
      </c>
      <c r="C470" s="2" t="s">
        <v>118</v>
      </c>
      <c r="D470" s="26">
        <f>SUM(D472)</f>
        <v>467600</v>
      </c>
      <c r="E470" s="26">
        <f>SUM(E472)</f>
        <v>438924.82</v>
      </c>
      <c r="F470" s="111"/>
    </row>
    <row r="471" spans="1:6" ht="15.75">
      <c r="A471" s="9"/>
      <c r="B471" s="85"/>
      <c r="C471" s="3" t="s">
        <v>7</v>
      </c>
      <c r="D471" s="26"/>
      <c r="E471" s="26"/>
      <c r="F471" s="267"/>
    </row>
    <row r="472" spans="1:6" ht="15.75">
      <c r="A472" s="9"/>
      <c r="B472" s="85"/>
      <c r="C472" s="70" t="s">
        <v>174</v>
      </c>
      <c r="D472" s="21">
        <f>SUM(D474:D475)</f>
        <v>467600</v>
      </c>
      <c r="E472" s="21">
        <f>SUM(E474:E475)</f>
        <v>438924.82</v>
      </c>
      <c r="F472" s="267"/>
    </row>
    <row r="473" spans="1:6" ht="15.75">
      <c r="A473" s="9"/>
      <c r="B473" s="85"/>
      <c r="C473" s="103" t="s">
        <v>175</v>
      </c>
      <c r="D473" s="21"/>
      <c r="E473" s="21"/>
      <c r="F473" s="267"/>
    </row>
    <row r="474" spans="1:6" ht="31.5">
      <c r="A474" s="9"/>
      <c r="B474" s="85"/>
      <c r="C474" s="104" t="s">
        <v>207</v>
      </c>
      <c r="D474" s="21">
        <v>5600</v>
      </c>
      <c r="E474" s="21">
        <v>0</v>
      </c>
      <c r="F474" s="267"/>
    </row>
    <row r="475" spans="1:6" ht="31.5">
      <c r="A475" s="9"/>
      <c r="B475" s="85"/>
      <c r="C475" s="104" t="s">
        <v>176</v>
      </c>
      <c r="D475" s="21">
        <v>462000</v>
      </c>
      <c r="E475" s="21">
        <v>438924.82</v>
      </c>
      <c r="F475" s="267"/>
    </row>
    <row r="476" spans="1:6" ht="15.75">
      <c r="A476" s="9"/>
      <c r="B476" s="85"/>
      <c r="C476" s="103"/>
      <c r="D476" s="21"/>
      <c r="E476" s="21"/>
      <c r="F476" s="267"/>
    </row>
    <row r="477" spans="1:6" ht="15.75">
      <c r="A477" s="9"/>
      <c r="B477" s="85">
        <v>90002</v>
      </c>
      <c r="C477" s="2" t="s">
        <v>119</v>
      </c>
      <c r="D477" s="26">
        <f>SUM(D479)</f>
        <v>3026532</v>
      </c>
      <c r="E477" s="26">
        <f>SUM(E479)</f>
        <v>2497001.81</v>
      </c>
      <c r="F477" s="111"/>
    </row>
    <row r="478" spans="1:6" ht="15.75">
      <c r="A478" s="9"/>
      <c r="B478" s="85"/>
      <c r="C478" s="3" t="s">
        <v>7</v>
      </c>
      <c r="D478" s="21"/>
      <c r="E478" s="21"/>
      <c r="F478" s="267"/>
    </row>
    <row r="479" spans="1:6" ht="15.75">
      <c r="A479" s="9"/>
      <c r="B479" s="85"/>
      <c r="C479" s="70" t="s">
        <v>174</v>
      </c>
      <c r="D479" s="21">
        <f>SUM(D481+D482)</f>
        <v>3026532</v>
      </c>
      <c r="E479" s="21">
        <f>SUM(E481+E482)</f>
        <v>2497001.81</v>
      </c>
      <c r="F479" s="267"/>
    </row>
    <row r="480" spans="1:6" ht="15.75">
      <c r="A480" s="23"/>
      <c r="B480" s="112"/>
      <c r="C480" s="216" t="s">
        <v>175</v>
      </c>
      <c r="D480" s="30"/>
      <c r="E480" s="30"/>
      <c r="F480" s="304"/>
    </row>
    <row r="481" spans="1:6" ht="31.5">
      <c r="A481" s="13"/>
      <c r="B481" s="324"/>
      <c r="C481" s="313" t="s">
        <v>207</v>
      </c>
      <c r="D481" s="41">
        <v>280000</v>
      </c>
      <c r="E481" s="41">
        <v>209731.94</v>
      </c>
      <c r="F481" s="305"/>
    </row>
    <row r="482" spans="1:6" ht="31.5">
      <c r="A482" s="9"/>
      <c r="B482" s="85"/>
      <c r="C482" s="104" t="s">
        <v>176</v>
      </c>
      <c r="D482" s="21">
        <v>2746532</v>
      </c>
      <c r="E482" s="21">
        <v>2287269.87</v>
      </c>
      <c r="F482" s="267"/>
    </row>
    <row r="483" spans="1:6" ht="15.75">
      <c r="A483" s="9"/>
      <c r="B483" s="25"/>
      <c r="C483" s="103"/>
      <c r="D483" s="21"/>
      <c r="E483" s="21"/>
      <c r="F483" s="267"/>
    </row>
    <row r="484" spans="1:6" ht="15.75">
      <c r="A484" s="9"/>
      <c r="B484" s="85">
        <v>90003</v>
      </c>
      <c r="C484" s="2" t="s">
        <v>120</v>
      </c>
      <c r="D484" s="26">
        <f>SUM(D486)</f>
        <v>494300</v>
      </c>
      <c r="E484" s="26">
        <f>SUM(E486)</f>
        <v>451549.95</v>
      </c>
      <c r="F484" s="111"/>
    </row>
    <row r="485" spans="1:6" ht="15.75">
      <c r="A485" s="9"/>
      <c r="B485" s="205"/>
      <c r="C485" s="3" t="s">
        <v>7</v>
      </c>
      <c r="D485" s="21"/>
      <c r="E485" s="21"/>
      <c r="F485" s="267"/>
    </row>
    <row r="486" spans="1:6" ht="15.75">
      <c r="A486" s="9"/>
      <c r="B486" s="85"/>
      <c r="C486" s="70" t="s">
        <v>174</v>
      </c>
      <c r="D486" s="21">
        <f>SUM(D488)</f>
        <v>494300</v>
      </c>
      <c r="E486" s="21">
        <f>SUM(E488)</f>
        <v>451549.95</v>
      </c>
      <c r="F486" s="267"/>
    </row>
    <row r="487" spans="1:6" ht="15.75">
      <c r="A487" s="9"/>
      <c r="B487" s="85"/>
      <c r="C487" s="103" t="s">
        <v>175</v>
      </c>
      <c r="D487" s="21"/>
      <c r="E487" s="21"/>
      <c r="F487" s="267"/>
    </row>
    <row r="488" spans="1:6" ht="31.5">
      <c r="A488" s="9"/>
      <c r="B488" s="85"/>
      <c r="C488" s="104" t="s">
        <v>176</v>
      </c>
      <c r="D488" s="21">
        <v>494300</v>
      </c>
      <c r="E488" s="21">
        <v>451549.95</v>
      </c>
      <c r="F488" s="267"/>
    </row>
    <row r="489" spans="1:6" ht="15.75">
      <c r="A489" s="9"/>
      <c r="B489" s="25"/>
      <c r="C489" s="3"/>
      <c r="D489" s="21"/>
      <c r="E489" s="21"/>
      <c r="F489" s="267"/>
    </row>
    <row r="490" spans="1:6" ht="31.5">
      <c r="A490" s="9"/>
      <c r="B490" s="85">
        <v>90004</v>
      </c>
      <c r="C490" s="2" t="s">
        <v>121</v>
      </c>
      <c r="D490" s="26">
        <f>SUM(D492)</f>
        <v>511800</v>
      </c>
      <c r="E490" s="26">
        <f>SUM(E492)</f>
        <v>497464</v>
      </c>
      <c r="F490" s="111"/>
    </row>
    <row r="491" spans="1:6" ht="15.75">
      <c r="A491" s="9"/>
      <c r="B491" s="85"/>
      <c r="C491" s="3" t="s">
        <v>7</v>
      </c>
      <c r="D491" s="21"/>
      <c r="E491" s="21"/>
      <c r="F491" s="267"/>
    </row>
    <row r="492" spans="1:6" ht="15.75">
      <c r="A492" s="9"/>
      <c r="B492" s="85"/>
      <c r="C492" s="70" t="s">
        <v>174</v>
      </c>
      <c r="D492" s="21">
        <f>SUM(D494:D494)</f>
        <v>511800</v>
      </c>
      <c r="E492" s="21">
        <f>SUM(E494:E494)</f>
        <v>497464</v>
      </c>
      <c r="F492" s="267"/>
    </row>
    <row r="493" spans="1:6" ht="15.75">
      <c r="A493" s="9"/>
      <c r="B493" s="85"/>
      <c r="C493" s="103" t="s">
        <v>175</v>
      </c>
      <c r="D493" s="21"/>
      <c r="E493" s="21"/>
      <c r="F493" s="267"/>
    </row>
    <row r="494" spans="1:6" ht="31.5">
      <c r="A494" s="9"/>
      <c r="B494" s="85"/>
      <c r="C494" s="104" t="s">
        <v>176</v>
      </c>
      <c r="D494" s="21">
        <v>511800</v>
      </c>
      <c r="E494" s="21">
        <v>497464</v>
      </c>
      <c r="F494" s="267"/>
    </row>
    <row r="495" spans="1:6" ht="15.75">
      <c r="A495" s="9"/>
      <c r="B495" s="85"/>
      <c r="C495" s="103"/>
      <c r="D495" s="21"/>
      <c r="E495" s="21"/>
      <c r="F495" s="267"/>
    </row>
    <row r="496" spans="1:6" ht="15.75">
      <c r="A496" s="9"/>
      <c r="B496" s="85">
        <v>90015</v>
      </c>
      <c r="C496" s="2" t="s">
        <v>122</v>
      </c>
      <c r="D496" s="26">
        <f>SUM(D498)</f>
        <v>1059500</v>
      </c>
      <c r="E496" s="26">
        <f>SUM(E498)</f>
        <v>1029399.91</v>
      </c>
      <c r="F496" s="111"/>
    </row>
    <row r="497" spans="1:6" ht="15.75">
      <c r="A497" s="9"/>
      <c r="B497" s="56"/>
      <c r="C497" s="3" t="s">
        <v>7</v>
      </c>
      <c r="D497" s="26"/>
      <c r="E497" s="26"/>
      <c r="F497" s="267"/>
    </row>
    <row r="498" spans="1:6" ht="15.75">
      <c r="A498" s="9"/>
      <c r="B498" s="85"/>
      <c r="C498" s="70" t="s">
        <v>174</v>
      </c>
      <c r="D498" s="21">
        <f>SUM(D500)</f>
        <v>1059500</v>
      </c>
      <c r="E498" s="21">
        <f>SUM(E500)</f>
        <v>1029399.91</v>
      </c>
      <c r="F498" s="267"/>
    </row>
    <row r="499" spans="1:6" ht="15.75">
      <c r="A499" s="9"/>
      <c r="B499" s="85"/>
      <c r="C499" s="103" t="s">
        <v>175</v>
      </c>
      <c r="D499" s="21"/>
      <c r="E499" s="21"/>
      <c r="F499" s="267"/>
    </row>
    <row r="500" spans="1:6" ht="31.5">
      <c r="A500" s="9"/>
      <c r="B500" s="85"/>
      <c r="C500" s="104" t="s">
        <v>176</v>
      </c>
      <c r="D500" s="21">
        <v>1059500</v>
      </c>
      <c r="E500" s="21">
        <v>1029399.91</v>
      </c>
      <c r="F500" s="267"/>
    </row>
    <row r="501" spans="1:6" ht="15.75">
      <c r="A501" s="9"/>
      <c r="B501" s="85"/>
      <c r="C501" s="103"/>
      <c r="D501" s="26"/>
      <c r="E501" s="26"/>
      <c r="F501" s="267"/>
    </row>
    <row r="502" spans="1:6" ht="15.75">
      <c r="A502" s="9"/>
      <c r="B502" s="85">
        <v>90095</v>
      </c>
      <c r="C502" s="2" t="s">
        <v>49</v>
      </c>
      <c r="D502" s="26">
        <f>SUM(D504)</f>
        <v>707800</v>
      </c>
      <c r="E502" s="26">
        <f>SUM(E504)</f>
        <v>655556.25</v>
      </c>
      <c r="F502" s="111"/>
    </row>
    <row r="503" spans="1:6" ht="15.75">
      <c r="A503" s="9"/>
      <c r="B503" s="25"/>
      <c r="C503" s="3" t="s">
        <v>7</v>
      </c>
      <c r="D503" s="21"/>
      <c r="E503" s="21"/>
      <c r="F503" s="267"/>
    </row>
    <row r="504" spans="1:6" ht="15.75">
      <c r="A504" s="9"/>
      <c r="B504" s="25"/>
      <c r="C504" s="70" t="s">
        <v>174</v>
      </c>
      <c r="D504" s="21">
        <f>SUM(D506:D507)</f>
        <v>707800</v>
      </c>
      <c r="E504" s="21">
        <f>SUM(E506:E507)</f>
        <v>655556.25</v>
      </c>
      <c r="F504" s="267"/>
    </row>
    <row r="505" spans="1:6" ht="15.75">
      <c r="A505" s="9"/>
      <c r="B505" s="25"/>
      <c r="C505" s="103" t="s">
        <v>175</v>
      </c>
      <c r="D505" s="21"/>
      <c r="E505" s="21"/>
      <c r="F505" s="267"/>
    </row>
    <row r="506" spans="1:6" ht="31.5">
      <c r="A506" s="9"/>
      <c r="B506" s="25"/>
      <c r="C506" s="104" t="s">
        <v>207</v>
      </c>
      <c r="D506" s="21">
        <v>57200</v>
      </c>
      <c r="E506" s="21">
        <v>53608.25</v>
      </c>
      <c r="F506" s="267"/>
    </row>
    <row r="507" spans="1:6" ht="31.5">
      <c r="A507" s="9"/>
      <c r="B507" s="9"/>
      <c r="C507" s="317" t="s">
        <v>176</v>
      </c>
      <c r="D507" s="21">
        <v>650600</v>
      </c>
      <c r="E507" s="21">
        <v>601948</v>
      </c>
      <c r="F507" s="267"/>
    </row>
    <row r="508" spans="1:6" ht="15.75">
      <c r="A508" s="23"/>
      <c r="B508" s="10"/>
      <c r="C508" s="63"/>
      <c r="D508" s="30"/>
      <c r="E508" s="30"/>
      <c r="F508" s="304"/>
    </row>
    <row r="509" spans="1:6" ht="15.75">
      <c r="A509" s="13"/>
      <c r="B509" s="379"/>
      <c r="C509" s="62"/>
      <c r="D509" s="28"/>
      <c r="E509" s="28"/>
      <c r="F509" s="305"/>
    </row>
    <row r="510" spans="1:6" ht="31.5">
      <c r="A510" s="205">
        <v>921</v>
      </c>
      <c r="B510" s="380"/>
      <c r="C510" s="2" t="s">
        <v>123</v>
      </c>
      <c r="D510" s="26">
        <f>SUM(D512+D516+D524+D528+D532+D538)</f>
        <v>4681936</v>
      </c>
      <c r="E510" s="26">
        <f>SUM(E512+E516+E524+E528+E532+E538)</f>
        <v>4614066.05</v>
      </c>
      <c r="F510" s="111">
        <f>E510/D510*100</f>
        <v>98.550387062104221</v>
      </c>
    </row>
    <row r="511" spans="1:6" ht="15.75">
      <c r="A511" s="9"/>
      <c r="B511" s="85"/>
      <c r="C511" s="2"/>
      <c r="D511" s="26"/>
      <c r="E511" s="26"/>
      <c r="F511" s="267"/>
    </row>
    <row r="512" spans="1:6" ht="15.75">
      <c r="A512" s="9"/>
      <c r="B512" s="85">
        <v>92105</v>
      </c>
      <c r="C512" s="2" t="s">
        <v>124</v>
      </c>
      <c r="D512" s="26">
        <f>SUM(D514:D514)</f>
        <v>30000</v>
      </c>
      <c r="E512" s="26">
        <f>SUM(E514:E514)</f>
        <v>27000</v>
      </c>
      <c r="F512" s="111"/>
    </row>
    <row r="513" spans="1:6" ht="15.75">
      <c r="A513" s="9"/>
      <c r="B513" s="85"/>
      <c r="C513" s="3" t="s">
        <v>7</v>
      </c>
      <c r="D513" s="21"/>
      <c r="E513" s="21"/>
      <c r="F513" s="267"/>
    </row>
    <row r="514" spans="1:6" ht="15.75">
      <c r="A514" s="9"/>
      <c r="B514" s="85"/>
      <c r="C514" s="49" t="s">
        <v>205</v>
      </c>
      <c r="D514" s="21">
        <v>30000</v>
      </c>
      <c r="E514" s="21">
        <v>27000</v>
      </c>
      <c r="F514" s="267"/>
    </row>
    <row r="515" spans="1:6" ht="15.75">
      <c r="A515" s="9"/>
      <c r="B515" s="25"/>
      <c r="C515" s="3"/>
      <c r="D515" s="21"/>
      <c r="E515" s="21"/>
      <c r="F515" s="267"/>
    </row>
    <row r="516" spans="1:6" ht="31.5">
      <c r="A516" s="9"/>
      <c r="B516" s="85">
        <v>92109</v>
      </c>
      <c r="C516" s="2" t="s">
        <v>125</v>
      </c>
      <c r="D516" s="26">
        <f>SUM(D518+D522)</f>
        <v>3653236</v>
      </c>
      <c r="E516" s="26">
        <f>SUM(E518+E522)</f>
        <v>3591529.35</v>
      </c>
      <c r="F516" s="111"/>
    </row>
    <row r="517" spans="1:6" ht="15.75">
      <c r="A517" s="9"/>
      <c r="B517" s="85"/>
      <c r="C517" s="3" t="s">
        <v>7</v>
      </c>
      <c r="D517" s="26"/>
      <c r="E517" s="26"/>
      <c r="F517" s="267"/>
    </row>
    <row r="518" spans="1:6" ht="15.75">
      <c r="A518" s="23"/>
      <c r="B518" s="112"/>
      <c r="C518" s="74" t="s">
        <v>174</v>
      </c>
      <c r="D518" s="30">
        <f>SUM(D520:D521)</f>
        <v>233236</v>
      </c>
      <c r="E518" s="30">
        <f>SUM(E520:E521)</f>
        <v>171529.35</v>
      </c>
      <c r="F518" s="304"/>
    </row>
    <row r="519" spans="1:6" ht="15.75">
      <c r="A519" s="13"/>
      <c r="B519" s="86"/>
      <c r="C519" s="337" t="s">
        <v>175</v>
      </c>
      <c r="D519" s="41"/>
      <c r="E519" s="41"/>
      <c r="F519" s="305"/>
    </row>
    <row r="520" spans="1:6" ht="31.5">
      <c r="A520" s="9"/>
      <c r="B520" s="325"/>
      <c r="C520" s="317" t="s">
        <v>207</v>
      </c>
      <c r="D520" s="21">
        <v>30650</v>
      </c>
      <c r="E520" s="21">
        <v>15346.1</v>
      </c>
      <c r="F520" s="267"/>
    </row>
    <row r="521" spans="1:6" ht="31.5">
      <c r="A521" s="9"/>
      <c r="B521" s="85"/>
      <c r="C521" s="104" t="s">
        <v>176</v>
      </c>
      <c r="D521" s="21">
        <v>202586</v>
      </c>
      <c r="E521" s="21">
        <v>156183.25</v>
      </c>
      <c r="F521" s="267"/>
    </row>
    <row r="522" spans="1:6" ht="15.75">
      <c r="A522" s="9"/>
      <c r="B522" s="85"/>
      <c r="C522" s="49" t="s">
        <v>205</v>
      </c>
      <c r="D522" s="21">
        <v>3420000</v>
      </c>
      <c r="E522" s="21">
        <v>3420000</v>
      </c>
      <c r="F522" s="267"/>
    </row>
    <row r="523" spans="1:6" ht="15.75">
      <c r="A523" s="9"/>
      <c r="B523" s="85"/>
      <c r="C523" s="3"/>
      <c r="D523" s="21"/>
      <c r="E523" s="21"/>
      <c r="F523" s="267"/>
    </row>
    <row r="524" spans="1:6" ht="15.75">
      <c r="A524" s="9"/>
      <c r="B524" s="85">
        <v>92116</v>
      </c>
      <c r="C524" s="2" t="s">
        <v>126</v>
      </c>
      <c r="D524" s="26">
        <f>SUM(D526)</f>
        <v>798000</v>
      </c>
      <c r="E524" s="26">
        <f>SUM(E526)</f>
        <v>798000</v>
      </c>
      <c r="F524" s="111"/>
    </row>
    <row r="525" spans="1:6" ht="15.75">
      <c r="A525" s="9"/>
      <c r="B525" s="56"/>
      <c r="C525" s="3" t="s">
        <v>7</v>
      </c>
      <c r="D525" s="26"/>
      <c r="E525" s="26"/>
      <c r="F525" s="267"/>
    </row>
    <row r="526" spans="1:6" ht="15.75">
      <c r="A526" s="9"/>
      <c r="B526" s="85"/>
      <c r="C526" s="49" t="s">
        <v>205</v>
      </c>
      <c r="D526" s="21">
        <v>798000</v>
      </c>
      <c r="E526" s="21">
        <v>798000</v>
      </c>
      <c r="F526" s="267"/>
    </row>
    <row r="527" spans="1:6" ht="15.75">
      <c r="A527" s="9"/>
      <c r="B527" s="25"/>
      <c r="C527" s="106"/>
      <c r="D527" s="21"/>
      <c r="E527" s="21"/>
      <c r="F527" s="267"/>
    </row>
    <row r="528" spans="1:6" ht="15.75">
      <c r="A528" s="9"/>
      <c r="B528" s="85">
        <v>92118</v>
      </c>
      <c r="C528" s="2" t="s">
        <v>171</v>
      </c>
      <c r="D528" s="26">
        <f>SUM(D530)</f>
        <v>150000</v>
      </c>
      <c r="E528" s="26">
        <f>SUM(E530)</f>
        <v>150000</v>
      </c>
      <c r="F528" s="111"/>
    </row>
    <row r="529" spans="1:6" ht="15.75">
      <c r="A529" s="9"/>
      <c r="B529" s="25"/>
      <c r="C529" s="3" t="s">
        <v>7</v>
      </c>
      <c r="D529" s="21"/>
      <c r="E529" s="21"/>
      <c r="F529" s="267"/>
    </row>
    <row r="530" spans="1:6" ht="15.75">
      <c r="A530" s="9"/>
      <c r="B530" s="25"/>
      <c r="C530" s="49" t="s">
        <v>205</v>
      </c>
      <c r="D530" s="21">
        <v>150000</v>
      </c>
      <c r="E530" s="21">
        <v>150000</v>
      </c>
      <c r="F530" s="267"/>
    </row>
    <row r="531" spans="1:6" ht="15.75">
      <c r="A531" s="9"/>
      <c r="B531" s="25"/>
      <c r="C531" s="3"/>
      <c r="D531" s="21"/>
      <c r="E531" s="21"/>
      <c r="F531" s="267"/>
    </row>
    <row r="532" spans="1:6" ht="31.5">
      <c r="A532" s="9"/>
      <c r="B532" s="85">
        <v>92120</v>
      </c>
      <c r="C532" s="2" t="s">
        <v>222</v>
      </c>
      <c r="D532" s="26">
        <f>SUM(D534)</f>
        <v>37000</v>
      </c>
      <c r="E532" s="26">
        <f>SUM(E534)</f>
        <v>33900.699999999997</v>
      </c>
      <c r="F532" s="111"/>
    </row>
    <row r="533" spans="1:6" ht="15.75">
      <c r="A533" s="9"/>
      <c r="B533" s="56"/>
      <c r="C533" s="3" t="s">
        <v>7</v>
      </c>
      <c r="D533" s="26"/>
      <c r="E533" s="26"/>
      <c r="F533" s="267"/>
    </row>
    <row r="534" spans="1:6" ht="15.75">
      <c r="A534" s="9"/>
      <c r="B534" s="85"/>
      <c r="C534" s="70" t="s">
        <v>174</v>
      </c>
      <c r="D534" s="21">
        <f>SUM(D536)</f>
        <v>37000</v>
      </c>
      <c r="E534" s="21">
        <f>SUM(E536)</f>
        <v>33900.699999999997</v>
      </c>
      <c r="F534" s="267"/>
    </row>
    <row r="535" spans="1:6" ht="15.75">
      <c r="A535" s="9"/>
      <c r="B535" s="25"/>
      <c r="C535" s="103" t="s">
        <v>175</v>
      </c>
      <c r="D535" s="21"/>
      <c r="E535" s="21"/>
      <c r="F535" s="267"/>
    </row>
    <row r="536" spans="1:6" ht="31.5">
      <c r="A536" s="9"/>
      <c r="B536" s="25"/>
      <c r="C536" s="104" t="s">
        <v>176</v>
      </c>
      <c r="D536" s="21">
        <v>37000</v>
      </c>
      <c r="E536" s="21">
        <v>33900.699999999997</v>
      </c>
      <c r="F536" s="267"/>
    </row>
    <row r="537" spans="1:6" ht="15.75">
      <c r="A537" s="9"/>
      <c r="B537" s="25"/>
      <c r="C537" s="3"/>
      <c r="D537" s="21"/>
      <c r="E537" s="21"/>
      <c r="F537" s="267"/>
    </row>
    <row r="538" spans="1:6" ht="15.75">
      <c r="A538" s="9"/>
      <c r="B538" s="85">
        <v>92195</v>
      </c>
      <c r="C538" s="2" t="s">
        <v>49</v>
      </c>
      <c r="D538" s="26">
        <f>SUM(D540)</f>
        <v>13700</v>
      </c>
      <c r="E538" s="26">
        <f>SUM(E540)</f>
        <v>13636</v>
      </c>
      <c r="F538" s="111"/>
    </row>
    <row r="539" spans="1:6" ht="15.75">
      <c r="A539" s="9"/>
      <c r="B539" s="85"/>
      <c r="C539" s="3" t="s">
        <v>7</v>
      </c>
      <c r="D539" s="21"/>
      <c r="E539" s="21"/>
      <c r="F539" s="267"/>
    </row>
    <row r="540" spans="1:6" ht="15.75">
      <c r="A540" s="9"/>
      <c r="B540" s="56"/>
      <c r="C540" s="70" t="s">
        <v>174</v>
      </c>
      <c r="D540" s="21">
        <f>SUM(D542:D542)</f>
        <v>13700</v>
      </c>
      <c r="E540" s="21">
        <f>SUM(E542:E542)</f>
        <v>13636</v>
      </c>
      <c r="F540" s="267"/>
    </row>
    <row r="541" spans="1:6" ht="15.75">
      <c r="A541" s="9"/>
      <c r="B541" s="20"/>
      <c r="C541" s="103" t="s">
        <v>175</v>
      </c>
      <c r="D541" s="21"/>
      <c r="E541" s="21"/>
      <c r="F541" s="267"/>
    </row>
    <row r="542" spans="1:6" ht="31.5">
      <c r="A542" s="9"/>
      <c r="B542" s="20"/>
      <c r="C542" s="104" t="s">
        <v>176</v>
      </c>
      <c r="D542" s="21">
        <v>13700</v>
      </c>
      <c r="E542" s="21">
        <v>13636</v>
      </c>
      <c r="F542" s="267"/>
    </row>
    <row r="543" spans="1:6" ht="15.75">
      <c r="A543" s="23"/>
      <c r="B543" s="10"/>
      <c r="C543" s="63"/>
      <c r="D543" s="31"/>
      <c r="E543" s="31"/>
      <c r="F543" s="304"/>
    </row>
    <row r="544" spans="1:6" ht="15.75">
      <c r="A544" s="204"/>
      <c r="B544" s="13"/>
      <c r="C544" s="62"/>
      <c r="D544" s="28"/>
      <c r="E544" s="28"/>
      <c r="F544" s="267"/>
    </row>
    <row r="545" spans="1:6" ht="15.75">
      <c r="A545" s="205">
        <v>926</v>
      </c>
      <c r="B545" s="9"/>
      <c r="C545" s="2" t="s">
        <v>248</v>
      </c>
      <c r="D545" s="26">
        <f>SUM(D547+D553+D557)</f>
        <v>847636</v>
      </c>
      <c r="E545" s="26">
        <f>SUM(E547+E553+E557)</f>
        <v>785676.95</v>
      </c>
      <c r="F545" s="111">
        <f>E545/D545*100</f>
        <v>92.69037063078963</v>
      </c>
    </row>
    <row r="546" spans="1:6" ht="15.75">
      <c r="A546" s="9"/>
      <c r="B546" s="85"/>
      <c r="C546" s="2"/>
      <c r="D546" s="26"/>
      <c r="E546" s="26"/>
      <c r="F546" s="267"/>
    </row>
    <row r="547" spans="1:6" ht="15.75">
      <c r="A547" s="9"/>
      <c r="B547" s="85">
        <v>92601</v>
      </c>
      <c r="C547" s="2" t="s">
        <v>128</v>
      </c>
      <c r="D547" s="26">
        <f>SUM(D549)</f>
        <v>51000</v>
      </c>
      <c r="E547" s="26">
        <f>SUM(E549)</f>
        <v>8010.2</v>
      </c>
      <c r="F547" s="111"/>
    </row>
    <row r="548" spans="1:6" ht="15.75">
      <c r="A548" s="9"/>
      <c r="B548" s="311"/>
      <c r="C548" s="3" t="s">
        <v>7</v>
      </c>
      <c r="D548" s="26"/>
      <c r="E548" s="26"/>
      <c r="F548" s="267"/>
    </row>
    <row r="549" spans="1:6" ht="15.75">
      <c r="A549" s="9"/>
      <c r="B549" s="85"/>
      <c r="C549" s="43" t="s">
        <v>174</v>
      </c>
      <c r="D549" s="21">
        <f>SUM(D551)</f>
        <v>51000</v>
      </c>
      <c r="E549" s="21">
        <f>SUM(E551)</f>
        <v>8010.2</v>
      </c>
      <c r="F549" s="267"/>
    </row>
    <row r="550" spans="1:6" ht="15.75">
      <c r="A550" s="9"/>
      <c r="B550" s="85"/>
      <c r="C550" s="103" t="s">
        <v>175</v>
      </c>
      <c r="D550" s="21"/>
      <c r="E550" s="21"/>
      <c r="F550" s="267"/>
    </row>
    <row r="551" spans="1:6" ht="31.5">
      <c r="A551" s="9"/>
      <c r="B551" s="85"/>
      <c r="C551" s="104" t="s">
        <v>176</v>
      </c>
      <c r="D551" s="21">
        <v>51000</v>
      </c>
      <c r="E551" s="21">
        <v>8010.2</v>
      </c>
      <c r="F551" s="267"/>
    </row>
    <row r="552" spans="1:6" ht="15.75">
      <c r="A552" s="9"/>
      <c r="B552" s="85"/>
      <c r="C552" s="3"/>
      <c r="D552" s="21"/>
      <c r="E552" s="21"/>
      <c r="F552" s="267"/>
    </row>
    <row r="553" spans="1:6" ht="15.75">
      <c r="A553" s="9"/>
      <c r="B553" s="85">
        <v>92605</v>
      </c>
      <c r="C553" s="2" t="s">
        <v>249</v>
      </c>
      <c r="D553" s="26">
        <f>SUM(D555:D555)</f>
        <v>575000</v>
      </c>
      <c r="E553" s="26">
        <f>SUM(E555:E555)</f>
        <v>570246.75</v>
      </c>
      <c r="F553" s="111"/>
    </row>
    <row r="554" spans="1:6" ht="15.75">
      <c r="A554" s="9"/>
      <c r="B554" s="85"/>
      <c r="C554" s="3" t="s">
        <v>7</v>
      </c>
      <c r="D554" s="21"/>
      <c r="E554" s="21"/>
      <c r="F554" s="267"/>
    </row>
    <row r="555" spans="1:6" ht="15.75">
      <c r="A555" s="9"/>
      <c r="B555" s="85"/>
      <c r="C555" s="49" t="s">
        <v>205</v>
      </c>
      <c r="D555" s="21">
        <v>575000</v>
      </c>
      <c r="E555" s="21">
        <v>570246.75</v>
      </c>
      <c r="F555" s="267"/>
    </row>
    <row r="556" spans="1:6" ht="15.75">
      <c r="A556" s="9"/>
      <c r="B556" s="85"/>
      <c r="C556" s="237"/>
      <c r="D556" s="21"/>
      <c r="E556" s="21"/>
      <c r="F556" s="267"/>
    </row>
    <row r="557" spans="1:6" ht="15.75">
      <c r="A557" s="9"/>
      <c r="B557" s="85">
        <v>92695</v>
      </c>
      <c r="C557" s="2" t="s">
        <v>49</v>
      </c>
      <c r="D557" s="26">
        <f>SUM(D559+D563)</f>
        <v>221636</v>
      </c>
      <c r="E557" s="26">
        <f>SUM(E559+E563)</f>
        <v>207420</v>
      </c>
      <c r="F557" s="111"/>
    </row>
    <row r="558" spans="1:6" ht="15.75">
      <c r="A558" s="9"/>
      <c r="B558" s="56"/>
      <c r="C558" s="3" t="s">
        <v>7</v>
      </c>
      <c r="D558" s="26"/>
      <c r="E558" s="26"/>
      <c r="F558" s="267"/>
    </row>
    <row r="559" spans="1:6" ht="15.75">
      <c r="A559" s="9"/>
      <c r="B559" s="20"/>
      <c r="C559" s="70" t="s">
        <v>174</v>
      </c>
      <c r="D559" s="21">
        <f>SUM(D561:D562)</f>
        <v>156636</v>
      </c>
      <c r="E559" s="21">
        <f>SUM(E561:E562)</f>
        <v>142480</v>
      </c>
      <c r="F559" s="267"/>
    </row>
    <row r="560" spans="1:6" ht="15.75">
      <c r="A560" s="23"/>
      <c r="B560" s="10"/>
      <c r="C560" s="216" t="s">
        <v>175</v>
      </c>
      <c r="D560" s="30"/>
      <c r="E560" s="30"/>
      <c r="F560" s="304"/>
    </row>
    <row r="561" spans="1:6" ht="31.5">
      <c r="A561" s="13"/>
      <c r="B561" s="307"/>
      <c r="C561" s="215" t="s">
        <v>207</v>
      </c>
      <c r="D561" s="41">
        <v>3600</v>
      </c>
      <c r="E561" s="41">
        <v>3600</v>
      </c>
      <c r="F561" s="305"/>
    </row>
    <row r="562" spans="1:6" ht="31.5">
      <c r="A562" s="9"/>
      <c r="B562" s="20"/>
      <c r="C562" s="104" t="s">
        <v>176</v>
      </c>
      <c r="D562" s="21">
        <v>153036</v>
      </c>
      <c r="E562" s="21">
        <v>138880</v>
      </c>
      <c r="F562" s="267"/>
    </row>
    <row r="563" spans="1:6" ht="15.75">
      <c r="A563" s="9"/>
      <c r="B563" s="20"/>
      <c r="C563" s="70" t="s">
        <v>208</v>
      </c>
      <c r="D563" s="21">
        <v>65000</v>
      </c>
      <c r="E563" s="21">
        <v>64940</v>
      </c>
      <c r="F563" s="267"/>
    </row>
    <row r="564" spans="1:6" ht="15.75">
      <c r="A564" s="23"/>
      <c r="B564" s="10"/>
      <c r="C564" s="64"/>
      <c r="D564" s="30"/>
      <c r="E564" s="30"/>
      <c r="F564" s="267"/>
    </row>
    <row r="565" spans="1:6" ht="15.75">
      <c r="A565" s="379"/>
      <c r="B565" s="379"/>
      <c r="C565" s="62"/>
      <c r="D565" s="28"/>
      <c r="E565" s="28"/>
      <c r="F565" s="305"/>
    </row>
    <row r="566" spans="1:6" ht="15.75">
      <c r="A566" s="380"/>
      <c r="B566" s="380"/>
      <c r="C566" s="2" t="s">
        <v>182</v>
      </c>
      <c r="D566" s="234">
        <f>SUM(D9+D37+D47+D82+D91+D113+D152+D162+D207+D214+D223+D308+D330+D411+D426+D468+D510+D545)</f>
        <v>114152256.44</v>
      </c>
      <c r="E566" s="234">
        <f>SUM(E9+E37+E47+E82+E91+E113+E152+E162+E207+E214+E223+E308+E330+E411+E426+E468+E510+E545)</f>
        <v>111339181.73999998</v>
      </c>
      <c r="F566" s="111">
        <f>E566/D566*100</f>
        <v>97.53568191490055</v>
      </c>
    </row>
    <row r="567" spans="1:6" ht="15.75">
      <c r="A567" s="387"/>
      <c r="B567" s="387"/>
      <c r="C567" s="102"/>
      <c r="D567" s="29"/>
      <c r="E567" s="29"/>
      <c r="F567" s="304"/>
    </row>
  </sheetData>
  <mergeCells count="13">
    <mergeCell ref="B46:B47"/>
    <mergeCell ref="B90:B91"/>
    <mergeCell ref="B161:B162"/>
    <mergeCell ref="B206:B207"/>
    <mergeCell ref="B509:B510"/>
    <mergeCell ref="A565:A567"/>
    <mergeCell ref="B565:B567"/>
    <mergeCell ref="B213:B214"/>
    <mergeCell ref="B222:B223"/>
    <mergeCell ref="B307:B308"/>
    <mergeCell ref="B329:B331"/>
    <mergeCell ref="B425:B426"/>
    <mergeCell ref="B467:B468"/>
  </mergeCells>
  <pageMargins left="0.70866141732283472" right="0.51181102362204722" top="0.74803149606299213" bottom="0.74803149606299213" header="0.31496062992125984" footer="0.31496062992125984"/>
  <pageSetup paperSize="9" firstPageNumber="25" orientation="portrait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F235"/>
  <sheetViews>
    <sheetView topLeftCell="A169" zoomScale="110" zoomScaleNormal="110" workbookViewId="0">
      <selection activeCell="F173" sqref="F173"/>
    </sheetView>
  </sheetViews>
  <sheetFormatPr defaultRowHeight="15.75"/>
  <cols>
    <col min="1" max="1" width="6.28515625" customWidth="1"/>
    <col min="2" max="2" width="7.42578125" customWidth="1"/>
    <col min="3" max="3" width="37.5703125" customWidth="1"/>
    <col min="4" max="4" width="15.5703125" customWidth="1"/>
    <col min="5" max="5" width="14.85546875" style="119" customWidth="1"/>
    <col min="6" max="6" width="8.5703125" style="119" customWidth="1"/>
  </cols>
  <sheetData>
    <row r="2" spans="1:6">
      <c r="B2" s="389" t="s">
        <v>198</v>
      </c>
      <c r="C2" s="389"/>
      <c r="D2" s="389"/>
    </row>
    <row r="3" spans="1:6">
      <c r="E3" s="58" t="s">
        <v>133</v>
      </c>
    </row>
    <row r="4" spans="1:6">
      <c r="A4" s="13"/>
      <c r="B4" s="13"/>
      <c r="C4" s="62"/>
      <c r="D4" s="13"/>
      <c r="E4" s="120"/>
      <c r="F4" s="121"/>
    </row>
    <row r="5" spans="1:6">
      <c r="A5" s="205" t="s">
        <v>1</v>
      </c>
      <c r="B5" s="205" t="s">
        <v>46</v>
      </c>
      <c r="C5" s="69" t="s">
        <v>0</v>
      </c>
      <c r="D5" s="205" t="s">
        <v>2</v>
      </c>
      <c r="E5" s="115" t="s">
        <v>3</v>
      </c>
      <c r="F5" s="116" t="s">
        <v>4</v>
      </c>
    </row>
    <row r="6" spans="1:6">
      <c r="A6" s="6"/>
      <c r="B6" s="6"/>
      <c r="C6" s="102"/>
      <c r="D6" s="208"/>
      <c r="E6" s="223"/>
      <c r="F6" s="117" t="s">
        <v>134</v>
      </c>
    </row>
    <row r="7" spans="1:6">
      <c r="A7" s="24">
        <v>1</v>
      </c>
      <c r="B7" s="85">
        <v>2</v>
      </c>
      <c r="C7" s="206">
        <v>3</v>
      </c>
      <c r="D7" s="205">
        <v>4</v>
      </c>
      <c r="E7" s="24">
        <v>5</v>
      </c>
      <c r="F7" s="131">
        <v>6</v>
      </c>
    </row>
    <row r="8" spans="1:6">
      <c r="A8" s="205"/>
      <c r="B8" s="221"/>
      <c r="C8" s="62"/>
      <c r="D8" s="28"/>
      <c r="E8" s="122"/>
      <c r="F8" s="123"/>
    </row>
    <row r="9" spans="1:6">
      <c r="A9" s="57" t="s">
        <v>8</v>
      </c>
      <c r="B9" s="222"/>
      <c r="C9" s="2" t="s">
        <v>6</v>
      </c>
      <c r="D9" s="26">
        <f>SUM(D11+D16)</f>
        <v>397700</v>
      </c>
      <c r="E9" s="26">
        <f>SUM(E11+E16)</f>
        <v>392218.85</v>
      </c>
      <c r="F9" s="266">
        <f>E9/D9</f>
        <v>0.98621787779733461</v>
      </c>
    </row>
    <row r="10" spans="1:6">
      <c r="A10" s="57"/>
      <c r="B10" s="230"/>
      <c r="C10" s="2"/>
      <c r="D10" s="26"/>
      <c r="E10" s="26"/>
      <c r="F10" s="123"/>
    </row>
    <row r="11" spans="1:6">
      <c r="A11" s="57"/>
      <c r="B11" s="57" t="s">
        <v>50</v>
      </c>
      <c r="C11" s="2" t="s">
        <v>47</v>
      </c>
      <c r="D11" s="26">
        <f>SUM(D13)</f>
        <v>331000</v>
      </c>
      <c r="E11" s="26">
        <f>SUM(E13)</f>
        <v>325565.01</v>
      </c>
      <c r="F11" s="123"/>
    </row>
    <row r="12" spans="1:6">
      <c r="A12" s="57"/>
      <c r="B12" s="230"/>
      <c r="C12" s="3" t="s">
        <v>7</v>
      </c>
      <c r="D12" s="26"/>
      <c r="E12" s="26"/>
      <c r="F12" s="123"/>
    </row>
    <row r="13" spans="1:6">
      <c r="A13" s="57"/>
      <c r="B13" s="230"/>
      <c r="C13" s="70" t="s">
        <v>187</v>
      </c>
      <c r="D13" s="21">
        <f>SUM(D14)</f>
        <v>331000</v>
      </c>
      <c r="E13" s="21">
        <f>SUM(E14)</f>
        <v>325565.01</v>
      </c>
      <c r="F13" s="123"/>
    </row>
    <row r="14" spans="1:6" ht="31.5">
      <c r="A14" s="57"/>
      <c r="B14" s="230"/>
      <c r="C14" s="87" t="s">
        <v>340</v>
      </c>
      <c r="D14" s="42">
        <v>331000</v>
      </c>
      <c r="E14" s="42">
        <v>325565.01</v>
      </c>
      <c r="F14" s="123"/>
    </row>
    <row r="15" spans="1:6">
      <c r="A15" s="222"/>
      <c r="B15" s="222"/>
      <c r="C15" s="2"/>
      <c r="D15" s="26"/>
      <c r="E15" s="122"/>
      <c r="F15" s="123"/>
    </row>
    <row r="16" spans="1:6" ht="30" customHeight="1">
      <c r="A16" s="222"/>
      <c r="B16" s="57" t="s">
        <v>291</v>
      </c>
      <c r="C16" s="2" t="s">
        <v>62</v>
      </c>
      <c r="D16" s="26">
        <f>SUM(D18)</f>
        <v>66700</v>
      </c>
      <c r="E16" s="26">
        <f>SUM(E18)</f>
        <v>66653.84</v>
      </c>
      <c r="F16" s="123"/>
    </row>
    <row r="17" spans="1:6">
      <c r="A17" s="222"/>
      <c r="B17" s="57"/>
      <c r="C17" s="3" t="s">
        <v>7</v>
      </c>
      <c r="D17" s="26"/>
      <c r="E17" s="122"/>
      <c r="F17" s="123"/>
    </row>
    <row r="18" spans="1:6">
      <c r="A18" s="222"/>
      <c r="B18" s="57"/>
      <c r="C18" s="70" t="s">
        <v>187</v>
      </c>
      <c r="D18" s="21">
        <f>SUM(D19)</f>
        <v>66700</v>
      </c>
      <c r="E18" s="21">
        <f>SUM(E19)</f>
        <v>66653.84</v>
      </c>
      <c r="F18" s="123"/>
    </row>
    <row r="19" spans="1:6" ht="47.25">
      <c r="A19" s="222"/>
      <c r="B19" s="57"/>
      <c r="C19" s="87" t="s">
        <v>294</v>
      </c>
      <c r="D19" s="42">
        <v>66700</v>
      </c>
      <c r="E19" s="129">
        <v>66653.84</v>
      </c>
      <c r="F19" s="123"/>
    </row>
    <row r="20" spans="1:6">
      <c r="A20" s="223"/>
      <c r="B20" s="223"/>
      <c r="C20" s="102"/>
      <c r="D20" s="29"/>
      <c r="E20" s="124"/>
      <c r="F20" s="125"/>
    </row>
    <row r="21" spans="1:6">
      <c r="A21" s="222"/>
      <c r="B21" s="222"/>
      <c r="C21" s="2"/>
      <c r="D21" s="26"/>
      <c r="E21" s="122"/>
      <c r="F21" s="123"/>
    </row>
    <row r="22" spans="1:6">
      <c r="A22" s="205" t="s">
        <v>11</v>
      </c>
      <c r="B22" s="222"/>
      <c r="C22" s="2" t="s">
        <v>10</v>
      </c>
      <c r="D22" s="26">
        <f>SUM(D24+D29+D35+D51+D56)</f>
        <v>5935694</v>
      </c>
      <c r="E22" s="26">
        <f>SUM(E24+E29+E35+E51+E56)</f>
        <v>5761918.6799999997</v>
      </c>
      <c r="F22" s="110">
        <f>E22/D22*100</f>
        <v>97.07236727499766</v>
      </c>
    </row>
    <row r="23" spans="1:6">
      <c r="A23" s="230"/>
      <c r="B23" s="85"/>
      <c r="C23" s="2"/>
      <c r="D23" s="26"/>
      <c r="E23" s="26"/>
      <c r="F23" s="238"/>
    </row>
    <row r="24" spans="1:6">
      <c r="A24" s="230"/>
      <c r="B24" s="73" t="s">
        <v>329</v>
      </c>
      <c r="C24" s="2" t="s">
        <v>292</v>
      </c>
      <c r="D24" s="26">
        <f>SUM(D26)</f>
        <v>649184</v>
      </c>
      <c r="E24" s="26">
        <f>SUM(E26)</f>
        <v>648888.02</v>
      </c>
      <c r="F24" s="238"/>
    </row>
    <row r="25" spans="1:6">
      <c r="A25" s="230"/>
      <c r="B25" s="85"/>
      <c r="C25" s="3" t="s">
        <v>7</v>
      </c>
      <c r="D25" s="26"/>
      <c r="E25" s="26"/>
      <c r="F25" s="238"/>
    </row>
    <row r="26" spans="1:6">
      <c r="A26" s="230"/>
      <c r="B26" s="85"/>
      <c r="C26" s="70" t="s">
        <v>187</v>
      </c>
      <c r="D26" s="21">
        <f>SUM(D27:D27)</f>
        <v>649184</v>
      </c>
      <c r="E26" s="21">
        <f>SUM(E27:E27)</f>
        <v>648888.02</v>
      </c>
      <c r="F26" s="238"/>
    </row>
    <row r="27" spans="1:6" ht="47.25">
      <c r="A27" s="230"/>
      <c r="B27" s="85"/>
      <c r="C27" s="87" t="s">
        <v>330</v>
      </c>
      <c r="D27" s="42">
        <v>649184</v>
      </c>
      <c r="E27" s="42">
        <v>648888.02</v>
      </c>
      <c r="F27" s="238"/>
    </row>
    <row r="28" spans="1:6">
      <c r="A28" s="9"/>
      <c r="B28" s="85"/>
      <c r="C28" s="2"/>
      <c r="D28" s="26"/>
      <c r="E28" s="122"/>
      <c r="F28" s="123"/>
    </row>
    <row r="29" spans="1:6">
      <c r="A29" s="9"/>
      <c r="B29" s="85" t="s">
        <v>64</v>
      </c>
      <c r="C29" s="2" t="s">
        <v>60</v>
      </c>
      <c r="D29" s="26">
        <f>SUM(D31)</f>
        <v>661200</v>
      </c>
      <c r="E29" s="118">
        <f>SUM(E31)</f>
        <v>625069.9</v>
      </c>
      <c r="F29" s="123"/>
    </row>
    <row r="30" spans="1:6">
      <c r="A30" s="9"/>
      <c r="B30" s="85"/>
      <c r="C30" s="3" t="s">
        <v>7</v>
      </c>
      <c r="D30" s="21"/>
      <c r="E30" s="122"/>
      <c r="F30" s="123"/>
    </row>
    <row r="31" spans="1:6">
      <c r="A31" s="9"/>
      <c r="B31" s="85"/>
      <c r="C31" s="70" t="s">
        <v>187</v>
      </c>
      <c r="D31" s="21">
        <f>SUM(D32,D33)</f>
        <v>661200</v>
      </c>
      <c r="E31" s="122">
        <f>SUM(E32:E33)</f>
        <v>625069.9</v>
      </c>
      <c r="F31" s="123"/>
    </row>
    <row r="32" spans="1:6">
      <c r="A32" s="9"/>
      <c r="B32" s="85"/>
      <c r="C32" s="87" t="s">
        <v>295</v>
      </c>
      <c r="D32" s="226">
        <v>600000</v>
      </c>
      <c r="E32" s="129">
        <v>563869.9</v>
      </c>
      <c r="F32" s="123"/>
    </row>
    <row r="33" spans="1:6" ht="47.25">
      <c r="A33" s="9"/>
      <c r="B33" s="85"/>
      <c r="C33" s="87" t="s">
        <v>296</v>
      </c>
      <c r="D33" s="227">
        <v>61200</v>
      </c>
      <c r="E33" s="268">
        <v>61200</v>
      </c>
      <c r="F33" s="123"/>
    </row>
    <row r="34" spans="1:6">
      <c r="A34" s="9"/>
      <c r="B34" s="25"/>
      <c r="C34" s="3"/>
      <c r="D34" s="21"/>
      <c r="E34" s="122"/>
      <c r="F34" s="123"/>
    </row>
    <row r="35" spans="1:6">
      <c r="A35" s="9"/>
      <c r="B35" s="85" t="s">
        <v>65</v>
      </c>
      <c r="C35" s="2" t="s">
        <v>61</v>
      </c>
      <c r="D35" s="26">
        <f>SUM(D37)</f>
        <v>4135690</v>
      </c>
      <c r="E35" s="118">
        <f>SUM(E37)</f>
        <v>4003166.91</v>
      </c>
      <c r="F35" s="123"/>
    </row>
    <row r="36" spans="1:6">
      <c r="A36" s="9"/>
      <c r="B36" s="85"/>
      <c r="C36" s="3" t="s">
        <v>7</v>
      </c>
      <c r="D36" s="26"/>
      <c r="E36" s="122"/>
      <c r="F36" s="123"/>
    </row>
    <row r="37" spans="1:6">
      <c r="A37" s="23"/>
      <c r="B37" s="188"/>
      <c r="C37" s="74" t="s">
        <v>187</v>
      </c>
      <c r="D37" s="30">
        <f>SUM(D38:D48)</f>
        <v>4135690</v>
      </c>
      <c r="E37" s="124">
        <f>SUM(E38:E48)</f>
        <v>4003166.91</v>
      </c>
      <c r="F37" s="125"/>
    </row>
    <row r="38" spans="1:6" ht="63">
      <c r="A38" s="13"/>
      <c r="B38" s="190"/>
      <c r="C38" s="132" t="s">
        <v>352</v>
      </c>
      <c r="D38" s="133">
        <v>23150</v>
      </c>
      <c r="E38" s="193">
        <v>23134</v>
      </c>
      <c r="F38" s="127"/>
    </row>
    <row r="39" spans="1:6" ht="31.5">
      <c r="A39" s="9"/>
      <c r="B39" s="9"/>
      <c r="C39" s="75" t="s">
        <v>348</v>
      </c>
      <c r="D39" s="42">
        <v>220850</v>
      </c>
      <c r="E39" s="129">
        <v>220850</v>
      </c>
      <c r="F39" s="122"/>
    </row>
    <row r="40" spans="1:6" ht="31.5">
      <c r="A40" s="9"/>
      <c r="B40" s="25"/>
      <c r="C40" s="87" t="s">
        <v>298</v>
      </c>
      <c r="D40" s="42">
        <v>28000</v>
      </c>
      <c r="E40" s="129">
        <v>28000</v>
      </c>
      <c r="F40" s="123"/>
    </row>
    <row r="41" spans="1:6" ht="31.5">
      <c r="A41" s="9"/>
      <c r="B41" s="25"/>
      <c r="C41" s="87" t="s">
        <v>299</v>
      </c>
      <c r="D41" s="42">
        <v>21000</v>
      </c>
      <c r="E41" s="129">
        <v>21000</v>
      </c>
      <c r="F41" s="123"/>
    </row>
    <row r="42" spans="1:6" ht="63">
      <c r="A42" s="9"/>
      <c r="B42" s="25"/>
      <c r="C42" s="87" t="s">
        <v>300</v>
      </c>
      <c r="D42" s="42">
        <v>50000</v>
      </c>
      <c r="E42" s="129">
        <v>47109</v>
      </c>
      <c r="F42" s="123"/>
    </row>
    <row r="43" spans="1:6" ht="31.5">
      <c r="A43" s="9"/>
      <c r="B43" s="25"/>
      <c r="C43" s="87" t="s">
        <v>301</v>
      </c>
      <c r="D43" s="42">
        <v>10000</v>
      </c>
      <c r="E43" s="129">
        <v>4305</v>
      </c>
      <c r="F43" s="123"/>
    </row>
    <row r="44" spans="1:6" ht="47.25">
      <c r="A44" s="9"/>
      <c r="B44" s="25"/>
      <c r="C44" s="87" t="s">
        <v>302</v>
      </c>
      <c r="D44" s="42">
        <v>482690</v>
      </c>
      <c r="E44" s="129">
        <v>482685</v>
      </c>
      <c r="F44" s="123"/>
    </row>
    <row r="45" spans="1:6" ht="31.5">
      <c r="A45" s="9"/>
      <c r="B45" s="25"/>
      <c r="C45" s="87" t="s">
        <v>303</v>
      </c>
      <c r="D45" s="42">
        <v>30000</v>
      </c>
      <c r="E45" s="129">
        <v>28566.51</v>
      </c>
      <c r="F45" s="123"/>
    </row>
    <row r="46" spans="1:6" ht="31.5">
      <c r="A46" s="9"/>
      <c r="B46" s="25"/>
      <c r="C46" s="87" t="s">
        <v>345</v>
      </c>
      <c r="D46" s="42">
        <v>70000</v>
      </c>
      <c r="E46" s="129">
        <v>0</v>
      </c>
      <c r="F46" s="123"/>
    </row>
    <row r="47" spans="1:6">
      <c r="A47" s="9"/>
      <c r="B47" s="25"/>
      <c r="C47" s="70" t="s">
        <v>188</v>
      </c>
      <c r="D47" s="21"/>
      <c r="E47" s="122"/>
      <c r="F47" s="123"/>
    </row>
    <row r="48" spans="1:6" ht="47.25">
      <c r="A48" s="9"/>
      <c r="B48" s="25"/>
      <c r="C48" s="113" t="s">
        <v>194</v>
      </c>
      <c r="D48" s="21">
        <f>SUM(D49:D49)</f>
        <v>3200000</v>
      </c>
      <c r="E48" s="122">
        <f>SUM(E49:E49)</f>
        <v>3147517.4</v>
      </c>
      <c r="F48" s="123"/>
    </row>
    <row r="49" spans="1:6">
      <c r="A49" s="9"/>
      <c r="B49" s="25"/>
      <c r="C49" s="87" t="s">
        <v>297</v>
      </c>
      <c r="D49" s="42">
        <v>3200000</v>
      </c>
      <c r="E49" s="129">
        <v>3147517.4</v>
      </c>
      <c r="F49" s="123"/>
    </row>
    <row r="50" spans="1:6">
      <c r="A50" s="9"/>
      <c r="B50" s="25"/>
      <c r="C50" s="87"/>
      <c r="D50" s="42"/>
      <c r="E50" s="129"/>
      <c r="F50" s="123"/>
    </row>
    <row r="51" spans="1:6">
      <c r="A51" s="9"/>
      <c r="B51" s="73" t="s">
        <v>66</v>
      </c>
      <c r="C51" s="228" t="s">
        <v>62</v>
      </c>
      <c r="D51" s="26">
        <f>SUM(D53)</f>
        <v>484700</v>
      </c>
      <c r="E51" s="118">
        <f>SUM(E53)</f>
        <v>482333.85</v>
      </c>
      <c r="F51" s="123"/>
    </row>
    <row r="52" spans="1:6">
      <c r="A52" s="9"/>
      <c r="B52" s="25"/>
      <c r="C52" s="3" t="s">
        <v>7</v>
      </c>
      <c r="D52" s="42"/>
      <c r="E52" s="129"/>
      <c r="F52" s="123"/>
    </row>
    <row r="53" spans="1:6">
      <c r="A53" s="9"/>
      <c r="B53" s="25"/>
      <c r="C53" s="70" t="s">
        <v>187</v>
      </c>
      <c r="D53" s="21">
        <f>SUM(D54)</f>
        <v>484700</v>
      </c>
      <c r="E53" s="129">
        <f>SUM(E54)</f>
        <v>482333.85</v>
      </c>
      <c r="F53" s="123"/>
    </row>
    <row r="54" spans="1:6">
      <c r="A54" s="9"/>
      <c r="B54" s="25"/>
      <c r="C54" s="87" t="s">
        <v>347</v>
      </c>
      <c r="D54" s="42">
        <v>484700</v>
      </c>
      <c r="E54" s="129">
        <v>482333.85</v>
      </c>
      <c r="F54" s="123"/>
    </row>
    <row r="55" spans="1:6">
      <c r="A55" s="9"/>
      <c r="B55" s="25"/>
      <c r="C55" s="87"/>
      <c r="D55" s="42"/>
      <c r="E55" s="129"/>
      <c r="F55" s="123"/>
    </row>
    <row r="56" spans="1:6">
      <c r="A56" s="9"/>
      <c r="B56" s="73" t="s">
        <v>304</v>
      </c>
      <c r="C56" s="228" t="s">
        <v>49</v>
      </c>
      <c r="D56" s="26">
        <f>SUM(D58)</f>
        <v>4920</v>
      </c>
      <c r="E56" s="26">
        <f>SUM(E58)</f>
        <v>2460</v>
      </c>
      <c r="F56" s="123"/>
    </row>
    <row r="57" spans="1:6">
      <c r="A57" s="9"/>
      <c r="B57" s="25"/>
      <c r="C57" s="3" t="s">
        <v>7</v>
      </c>
      <c r="D57" s="42"/>
      <c r="E57" s="129"/>
      <c r="F57" s="123"/>
    </row>
    <row r="58" spans="1:6">
      <c r="A58" s="9"/>
      <c r="B58" s="25"/>
      <c r="C58" s="70" t="s">
        <v>187</v>
      </c>
      <c r="D58" s="21">
        <f>SUM(D59)</f>
        <v>4920</v>
      </c>
      <c r="E58" s="21">
        <f>SUM(E59)</f>
        <v>2460</v>
      </c>
      <c r="F58" s="123"/>
    </row>
    <row r="59" spans="1:6" ht="31.5">
      <c r="A59" s="9"/>
      <c r="B59" s="25"/>
      <c r="C59" s="87" t="s">
        <v>305</v>
      </c>
      <c r="D59" s="42">
        <v>4920</v>
      </c>
      <c r="E59" s="129">
        <v>2460</v>
      </c>
      <c r="F59" s="123"/>
    </row>
    <row r="60" spans="1:6">
      <c r="A60" s="23"/>
      <c r="B60" s="188"/>
      <c r="C60" s="128"/>
      <c r="D60" s="184"/>
      <c r="E60" s="192"/>
      <c r="F60" s="125"/>
    </row>
    <row r="61" spans="1:6">
      <c r="A61" s="204"/>
      <c r="B61" s="204"/>
      <c r="C61" s="62"/>
      <c r="D61" s="28"/>
      <c r="E61" s="126"/>
      <c r="F61" s="127"/>
    </row>
    <row r="62" spans="1:6">
      <c r="A62" s="205" t="s">
        <v>13</v>
      </c>
      <c r="B62" s="205"/>
      <c r="C62" s="2" t="s">
        <v>12</v>
      </c>
      <c r="D62" s="26">
        <f>SUM(D64)</f>
        <v>833489</v>
      </c>
      <c r="E62" s="118">
        <f>SUM(E64)</f>
        <v>826569.86</v>
      </c>
      <c r="F62" s="110">
        <f>E62/D62*100</f>
        <v>99.169858270475075</v>
      </c>
    </row>
    <row r="63" spans="1:6">
      <c r="A63" s="9"/>
      <c r="B63" s="25"/>
      <c r="C63" s="2"/>
      <c r="D63" s="26"/>
      <c r="E63" s="122"/>
      <c r="F63" s="123"/>
    </row>
    <row r="64" spans="1:6" ht="31.5">
      <c r="A64" s="9"/>
      <c r="B64" s="85" t="s">
        <v>68</v>
      </c>
      <c r="C64" s="2" t="s">
        <v>67</v>
      </c>
      <c r="D64" s="26">
        <f>SUM(D66)</f>
        <v>833489</v>
      </c>
      <c r="E64" s="118">
        <f>SUM(E66)</f>
        <v>826569.86</v>
      </c>
      <c r="F64" s="123"/>
    </row>
    <row r="65" spans="1:6">
      <c r="A65" s="9"/>
      <c r="B65" s="85"/>
      <c r="C65" s="3" t="s">
        <v>7</v>
      </c>
      <c r="D65" s="26"/>
      <c r="E65" s="122"/>
      <c r="F65" s="123"/>
    </row>
    <row r="66" spans="1:6">
      <c r="A66" s="9"/>
      <c r="B66" s="25"/>
      <c r="C66" s="70" t="s">
        <v>187</v>
      </c>
      <c r="D66" s="21">
        <f>SUM(D67:D68)</f>
        <v>833489</v>
      </c>
      <c r="E66" s="122">
        <f>SUM(E67:E68)</f>
        <v>826569.86</v>
      </c>
      <c r="F66" s="123"/>
    </row>
    <row r="67" spans="1:6">
      <c r="A67" s="23"/>
      <c r="B67" s="188"/>
      <c r="C67" s="128" t="s">
        <v>189</v>
      </c>
      <c r="D67" s="184">
        <v>718489</v>
      </c>
      <c r="E67" s="192">
        <v>711821.66</v>
      </c>
      <c r="F67" s="125"/>
    </row>
    <row r="68" spans="1:6" ht="47.25" customHeight="1">
      <c r="A68" s="13"/>
      <c r="B68" s="190"/>
      <c r="C68" s="132" t="s">
        <v>306</v>
      </c>
      <c r="D68" s="133">
        <v>115000</v>
      </c>
      <c r="E68" s="193">
        <v>114748.2</v>
      </c>
      <c r="F68" s="127"/>
    </row>
    <row r="69" spans="1:6" ht="6.75" customHeight="1">
      <c r="A69" s="23"/>
      <c r="B69" s="6"/>
      <c r="C69" s="63"/>
      <c r="D69" s="30"/>
      <c r="E69" s="124"/>
      <c r="F69" s="124"/>
    </row>
    <row r="70" spans="1:6">
      <c r="A70" s="205"/>
      <c r="B70" s="9"/>
      <c r="C70" s="2"/>
      <c r="D70" s="21"/>
      <c r="E70" s="122"/>
      <c r="F70" s="123"/>
    </row>
    <row r="71" spans="1:6">
      <c r="A71" s="205" t="s">
        <v>17</v>
      </c>
      <c r="B71" s="9"/>
      <c r="C71" s="2" t="s">
        <v>16</v>
      </c>
      <c r="D71" s="26">
        <f>+SUM(D73)</f>
        <v>160000</v>
      </c>
      <c r="E71" s="118">
        <f>SUM(E73)</f>
        <v>105144.09</v>
      </c>
      <c r="F71" s="110">
        <f>E71/D71*100</f>
        <v>65.715056249999989</v>
      </c>
    </row>
    <row r="72" spans="1:6">
      <c r="A72" s="205"/>
      <c r="B72" s="85"/>
      <c r="C72" s="2"/>
      <c r="D72" s="26"/>
      <c r="E72" s="122"/>
      <c r="F72" s="123"/>
    </row>
    <row r="73" spans="1:6">
      <c r="A73" s="205"/>
      <c r="B73" s="85" t="s">
        <v>80</v>
      </c>
      <c r="C73" s="2" t="s">
        <v>76</v>
      </c>
      <c r="D73" s="26">
        <f>SUM(D75)</f>
        <v>160000</v>
      </c>
      <c r="E73" s="118">
        <f>SUM(E75)</f>
        <v>105144.09</v>
      </c>
      <c r="F73" s="123"/>
    </row>
    <row r="74" spans="1:6">
      <c r="A74" s="205"/>
      <c r="B74" s="56"/>
      <c r="C74" s="3" t="s">
        <v>7</v>
      </c>
      <c r="D74" s="26"/>
      <c r="E74" s="122"/>
      <c r="F74" s="123"/>
    </row>
    <row r="75" spans="1:6">
      <c r="A75" s="205"/>
      <c r="B75" s="85"/>
      <c r="C75" s="70" t="s">
        <v>187</v>
      </c>
      <c r="D75" s="21">
        <f>SUM(D76:D76)</f>
        <v>160000</v>
      </c>
      <c r="E75" s="122">
        <f>SUM(E76:E76)</f>
        <v>105144.09</v>
      </c>
      <c r="F75" s="123"/>
    </row>
    <row r="76" spans="1:6" ht="31.5">
      <c r="A76" s="205"/>
      <c r="B76" s="85"/>
      <c r="C76" s="87" t="s">
        <v>307</v>
      </c>
      <c r="D76" s="42">
        <v>160000</v>
      </c>
      <c r="E76" s="129">
        <v>105144.09</v>
      </c>
      <c r="F76" s="123"/>
    </row>
    <row r="77" spans="1:6">
      <c r="A77" s="208"/>
      <c r="B77" s="10"/>
      <c r="C77" s="63"/>
      <c r="D77" s="30"/>
      <c r="E77" s="124"/>
      <c r="F77" s="125"/>
    </row>
    <row r="78" spans="1:6">
      <c r="A78" s="13"/>
      <c r="B78" s="380"/>
      <c r="C78" s="2"/>
      <c r="D78" s="28"/>
      <c r="E78" s="122"/>
      <c r="F78" s="123"/>
    </row>
    <row r="79" spans="1:6" ht="31.5">
      <c r="A79" s="205" t="s">
        <v>24</v>
      </c>
      <c r="B79" s="380"/>
      <c r="C79" s="2" t="s">
        <v>22</v>
      </c>
      <c r="D79" s="26">
        <f>SUM(D81+D86+D94)</f>
        <v>266600</v>
      </c>
      <c r="E79" s="118">
        <f>SUM(E81+E86+E94)</f>
        <v>256070.87</v>
      </c>
      <c r="F79" s="111">
        <f>E79/D79*100</f>
        <v>96.050588897224316</v>
      </c>
    </row>
    <row r="80" spans="1:6">
      <c r="A80" s="205"/>
      <c r="B80" s="205"/>
      <c r="C80" s="2"/>
      <c r="D80" s="26"/>
      <c r="E80" s="118"/>
      <c r="F80" s="201"/>
    </row>
    <row r="81" spans="1:6" ht="31.5">
      <c r="A81" s="205"/>
      <c r="B81" s="57" t="s">
        <v>265</v>
      </c>
      <c r="C81" s="2" t="s">
        <v>271</v>
      </c>
      <c r="D81" s="26">
        <f>SUM(D83)</f>
        <v>20000</v>
      </c>
      <c r="E81" s="26">
        <f>SUM(E83)</f>
        <v>20000</v>
      </c>
      <c r="F81" s="201"/>
    </row>
    <row r="82" spans="1:6">
      <c r="A82" s="205"/>
      <c r="B82" s="57"/>
      <c r="C82" s="3" t="s">
        <v>7</v>
      </c>
      <c r="D82" s="26"/>
      <c r="E82" s="118"/>
      <c r="F82" s="201"/>
    </row>
    <row r="83" spans="1:6">
      <c r="A83" s="205"/>
      <c r="B83" s="57"/>
      <c r="C83" s="70" t="s">
        <v>187</v>
      </c>
      <c r="D83" s="21">
        <f>SUM(D84)</f>
        <v>20000</v>
      </c>
      <c r="E83" s="21">
        <f>SUM(E84)</f>
        <v>20000</v>
      </c>
      <c r="F83" s="201"/>
    </row>
    <row r="84" spans="1:6" ht="31.5">
      <c r="A84" s="205"/>
      <c r="B84" s="205"/>
      <c r="C84" s="87" t="s">
        <v>308</v>
      </c>
      <c r="D84" s="42">
        <v>20000</v>
      </c>
      <c r="E84" s="129">
        <v>20000</v>
      </c>
      <c r="F84" s="201"/>
    </row>
    <row r="85" spans="1:6">
      <c r="A85" s="9"/>
      <c r="B85" s="205"/>
      <c r="C85" s="3"/>
      <c r="D85" s="26"/>
      <c r="E85" s="122"/>
      <c r="F85" s="123"/>
    </row>
    <row r="86" spans="1:6">
      <c r="A86" s="205"/>
      <c r="B86" s="205">
        <v>75412</v>
      </c>
      <c r="C86" s="2" t="s">
        <v>86</v>
      </c>
      <c r="D86" s="26">
        <f>SUM(D88)</f>
        <v>221600</v>
      </c>
      <c r="E86" s="118">
        <f>SUM(E88)</f>
        <v>219281.87</v>
      </c>
      <c r="F86" s="123"/>
    </row>
    <row r="87" spans="1:6">
      <c r="A87" s="9"/>
      <c r="B87" s="205"/>
      <c r="C87" s="3" t="s">
        <v>7</v>
      </c>
      <c r="D87" s="26"/>
      <c r="E87" s="122"/>
      <c r="F87" s="123"/>
    </row>
    <row r="88" spans="1:6">
      <c r="A88" s="9"/>
      <c r="B88" s="205"/>
      <c r="C88" s="70" t="s">
        <v>187</v>
      </c>
      <c r="D88" s="21">
        <f>SUM(D89:D92)</f>
        <v>221600</v>
      </c>
      <c r="E88" s="122">
        <f>SUM(E89:E92)</f>
        <v>219281.87</v>
      </c>
      <c r="F88" s="123"/>
    </row>
    <row r="89" spans="1:6" ht="31.5">
      <c r="A89" s="9"/>
      <c r="B89" s="205"/>
      <c r="C89" s="87" t="s">
        <v>272</v>
      </c>
      <c r="D89" s="42">
        <v>61600</v>
      </c>
      <c r="E89" s="129">
        <v>61570.36</v>
      </c>
      <c r="F89" s="123"/>
    </row>
    <row r="90" spans="1:6" ht="31.5">
      <c r="A90" s="9"/>
      <c r="B90" s="222"/>
      <c r="C90" s="87" t="s">
        <v>309</v>
      </c>
      <c r="D90" s="42">
        <v>135000</v>
      </c>
      <c r="E90" s="129">
        <v>135000</v>
      </c>
      <c r="F90" s="123"/>
    </row>
    <row r="91" spans="1:6" ht="31.5">
      <c r="A91" s="9"/>
      <c r="B91" s="205"/>
      <c r="C91" s="87" t="s">
        <v>310</v>
      </c>
      <c r="D91" s="42">
        <v>20000</v>
      </c>
      <c r="E91" s="129">
        <v>18739.509999999998</v>
      </c>
      <c r="F91" s="123"/>
    </row>
    <row r="92" spans="1:6">
      <c r="A92" s="9"/>
      <c r="B92" s="222"/>
      <c r="C92" s="87" t="s">
        <v>353</v>
      </c>
      <c r="D92" s="42">
        <v>5000</v>
      </c>
      <c r="E92" s="129">
        <v>3972</v>
      </c>
      <c r="F92" s="123"/>
    </row>
    <row r="93" spans="1:6">
      <c r="A93" s="9"/>
      <c r="B93" s="205"/>
      <c r="C93" s="70"/>
      <c r="D93" s="21"/>
      <c r="E93" s="122"/>
      <c r="F93" s="123"/>
    </row>
    <row r="94" spans="1:6">
      <c r="A94" s="9"/>
      <c r="B94" s="205">
        <v>75495</v>
      </c>
      <c r="C94" s="2" t="s">
        <v>49</v>
      </c>
      <c r="D94" s="26">
        <f>SUM(D96)</f>
        <v>25000</v>
      </c>
      <c r="E94" s="118">
        <f>SUM(E96)</f>
        <v>16789</v>
      </c>
      <c r="F94" s="123"/>
    </row>
    <row r="95" spans="1:6">
      <c r="A95" s="9"/>
      <c r="B95" s="205"/>
      <c r="C95" s="3" t="s">
        <v>7</v>
      </c>
      <c r="D95" s="21"/>
      <c r="E95" s="122"/>
      <c r="F95" s="123"/>
    </row>
    <row r="96" spans="1:6">
      <c r="A96" s="9"/>
      <c r="B96" s="272"/>
      <c r="C96" s="70" t="s">
        <v>187</v>
      </c>
      <c r="D96" s="21">
        <f>SUM(D97)</f>
        <v>25000</v>
      </c>
      <c r="E96" s="122">
        <f>SUM(E97)</f>
        <v>16789</v>
      </c>
      <c r="F96" s="123"/>
    </row>
    <row r="97" spans="1:6">
      <c r="A97" s="9"/>
      <c r="B97" s="272"/>
      <c r="C97" s="87" t="s">
        <v>211</v>
      </c>
      <c r="D97" s="42">
        <v>25000</v>
      </c>
      <c r="E97" s="129">
        <v>16789</v>
      </c>
      <c r="F97" s="123"/>
    </row>
    <row r="98" spans="1:6">
      <c r="A98" s="23"/>
      <c r="B98" s="6"/>
      <c r="C98" s="63"/>
      <c r="D98" s="30"/>
      <c r="E98" s="124"/>
      <c r="F98" s="125"/>
    </row>
    <row r="99" spans="1:6">
      <c r="A99" s="308"/>
      <c r="B99" s="308"/>
      <c r="C99" s="62"/>
      <c r="D99" s="28"/>
      <c r="E99" s="126"/>
      <c r="F99" s="127"/>
    </row>
    <row r="100" spans="1:6">
      <c r="A100" s="205">
        <v>801</v>
      </c>
      <c r="B100" s="309"/>
      <c r="C100" s="2" t="s">
        <v>28</v>
      </c>
      <c r="D100" s="26">
        <f>SUM(D102+D114+D121+D126+D131)</f>
        <v>1789208</v>
      </c>
      <c r="E100" s="118">
        <f>SUM(E102+E114+E121+E126+E131)</f>
        <v>1685869.0400000003</v>
      </c>
      <c r="F100" s="110">
        <f>E100/D100*100</f>
        <v>94.224318245838404</v>
      </c>
    </row>
    <row r="101" spans="1:6" ht="9.75" customHeight="1">
      <c r="A101" s="7"/>
      <c r="B101" s="69"/>
      <c r="C101" s="2"/>
      <c r="D101" s="26"/>
      <c r="E101" s="122"/>
      <c r="F101" s="123"/>
    </row>
    <row r="102" spans="1:6">
      <c r="A102" s="9"/>
      <c r="B102" s="85">
        <v>80101</v>
      </c>
      <c r="C102" s="2" t="s">
        <v>96</v>
      </c>
      <c r="D102" s="26">
        <f>SUM(D104)</f>
        <v>883836</v>
      </c>
      <c r="E102" s="118">
        <f>SUM(E104)</f>
        <v>781786.3600000001</v>
      </c>
      <c r="F102" s="123"/>
    </row>
    <row r="103" spans="1:6">
      <c r="A103" s="9"/>
      <c r="B103" s="85"/>
      <c r="C103" s="3" t="s">
        <v>7</v>
      </c>
      <c r="D103" s="21"/>
      <c r="E103" s="122"/>
      <c r="F103" s="123"/>
    </row>
    <row r="104" spans="1:6">
      <c r="A104" s="9"/>
      <c r="B104" s="85"/>
      <c r="C104" s="70" t="s">
        <v>187</v>
      </c>
      <c r="D104" s="21">
        <f>SUM(D105:D112)</f>
        <v>883836</v>
      </c>
      <c r="E104" s="122">
        <f>SUM(E105:E112)</f>
        <v>781786.3600000001</v>
      </c>
      <c r="F104" s="123"/>
    </row>
    <row r="105" spans="1:6" ht="31.5">
      <c r="A105" s="9"/>
      <c r="B105" s="85"/>
      <c r="C105" s="87" t="s">
        <v>246</v>
      </c>
      <c r="D105" s="42">
        <v>389384</v>
      </c>
      <c r="E105" s="129">
        <v>389383.32</v>
      </c>
      <c r="F105" s="123"/>
    </row>
    <row r="106" spans="1:6">
      <c r="A106" s="23"/>
      <c r="B106" s="188"/>
      <c r="C106" s="128" t="s">
        <v>273</v>
      </c>
      <c r="D106" s="184">
        <v>291584</v>
      </c>
      <c r="E106" s="192">
        <v>289583</v>
      </c>
      <c r="F106" s="125"/>
    </row>
    <row r="107" spans="1:6" ht="31.5">
      <c r="A107" s="13"/>
      <c r="B107" s="190"/>
      <c r="C107" s="132" t="s">
        <v>311</v>
      </c>
      <c r="D107" s="133">
        <v>100000</v>
      </c>
      <c r="E107" s="193">
        <v>0</v>
      </c>
      <c r="F107" s="127"/>
    </row>
    <row r="108" spans="1:6" ht="47.25">
      <c r="A108" s="9"/>
      <c r="B108" s="25"/>
      <c r="C108" s="87" t="s">
        <v>274</v>
      </c>
      <c r="D108" s="42">
        <v>45733</v>
      </c>
      <c r="E108" s="129">
        <v>45732</v>
      </c>
      <c r="F108" s="123"/>
    </row>
    <row r="109" spans="1:6" ht="47.25">
      <c r="A109" s="9"/>
      <c r="B109" s="25"/>
      <c r="C109" s="87" t="s">
        <v>344</v>
      </c>
      <c r="D109" s="42">
        <v>39482</v>
      </c>
      <c r="E109" s="129">
        <v>39481</v>
      </c>
      <c r="F109" s="123"/>
    </row>
    <row r="110" spans="1:6" ht="31.5">
      <c r="A110" s="9"/>
      <c r="B110" s="25"/>
      <c r="C110" s="87" t="s">
        <v>314</v>
      </c>
      <c r="D110" s="42">
        <v>4756</v>
      </c>
      <c r="E110" s="129">
        <v>4755</v>
      </c>
      <c r="F110" s="123"/>
    </row>
    <row r="111" spans="1:6" ht="31.5">
      <c r="A111" s="9"/>
      <c r="B111" s="25"/>
      <c r="C111" s="87" t="s">
        <v>350</v>
      </c>
      <c r="D111" s="42">
        <v>4797</v>
      </c>
      <c r="E111" s="129">
        <v>4796.04</v>
      </c>
      <c r="F111" s="123"/>
    </row>
    <row r="112" spans="1:6" ht="31.5">
      <c r="A112" s="9"/>
      <c r="B112" s="25"/>
      <c r="C112" s="87" t="s">
        <v>346</v>
      </c>
      <c r="D112" s="42">
        <v>8100</v>
      </c>
      <c r="E112" s="129">
        <v>8056</v>
      </c>
      <c r="F112" s="123"/>
    </row>
    <row r="113" spans="1:6">
      <c r="A113" s="9"/>
      <c r="B113" s="25"/>
      <c r="C113" s="87"/>
      <c r="D113" s="42"/>
      <c r="E113" s="129"/>
      <c r="F113" s="123"/>
    </row>
    <row r="114" spans="1:6">
      <c r="A114" s="9"/>
      <c r="B114" s="85">
        <v>80104</v>
      </c>
      <c r="C114" s="2" t="s">
        <v>98</v>
      </c>
      <c r="D114" s="26">
        <f>SUM(D116)</f>
        <v>706691</v>
      </c>
      <c r="E114" s="118">
        <f>SUM(E116)</f>
        <v>705435.17</v>
      </c>
      <c r="F114" s="123"/>
    </row>
    <row r="115" spans="1:6">
      <c r="A115" s="9"/>
      <c r="B115" s="25"/>
      <c r="C115" s="3" t="s">
        <v>7</v>
      </c>
      <c r="D115" s="42"/>
      <c r="E115" s="129"/>
      <c r="F115" s="123"/>
    </row>
    <row r="116" spans="1:6">
      <c r="A116" s="9"/>
      <c r="B116" s="25"/>
      <c r="C116" s="70" t="s">
        <v>187</v>
      </c>
      <c r="D116" s="21">
        <f>SUM(D117:D119)</f>
        <v>706691</v>
      </c>
      <c r="E116" s="21">
        <f>SUM(E117:E119)</f>
        <v>705435.17</v>
      </c>
      <c r="F116" s="123"/>
    </row>
    <row r="117" spans="1:6" ht="47.25">
      <c r="A117" s="9"/>
      <c r="B117" s="25"/>
      <c r="C117" s="87" t="s">
        <v>313</v>
      </c>
      <c r="D117" s="42">
        <v>624200</v>
      </c>
      <c r="E117" s="129">
        <v>622949.68000000005</v>
      </c>
      <c r="F117" s="123"/>
    </row>
    <row r="118" spans="1:6" ht="47.25">
      <c r="A118" s="9"/>
      <c r="B118" s="25"/>
      <c r="C118" s="87" t="s">
        <v>317</v>
      </c>
      <c r="D118" s="42">
        <v>63757</v>
      </c>
      <c r="E118" s="129">
        <v>63751.49</v>
      </c>
      <c r="F118" s="123"/>
    </row>
    <row r="119" spans="1:6" ht="47.25">
      <c r="A119" s="9"/>
      <c r="B119" s="25"/>
      <c r="C119" s="87" t="s">
        <v>312</v>
      </c>
      <c r="D119" s="42">
        <v>18734</v>
      </c>
      <c r="E119" s="129">
        <v>18734</v>
      </c>
      <c r="F119" s="123"/>
    </row>
    <row r="120" spans="1:6">
      <c r="A120" s="9"/>
      <c r="B120" s="25"/>
      <c r="C120" s="87"/>
      <c r="D120" s="42"/>
      <c r="E120" s="129"/>
      <c r="F120" s="123"/>
    </row>
    <row r="121" spans="1:6">
      <c r="A121" s="9"/>
      <c r="B121" s="85">
        <v>80110</v>
      </c>
      <c r="C121" s="2" t="s">
        <v>99</v>
      </c>
      <c r="D121" s="26">
        <f>SUM(D123)</f>
        <v>20786</v>
      </c>
      <c r="E121" s="26">
        <f>SUM(E123)</f>
        <v>20784.82</v>
      </c>
      <c r="F121" s="123"/>
    </row>
    <row r="122" spans="1:6">
      <c r="A122" s="9"/>
      <c r="B122" s="25"/>
      <c r="C122" s="3" t="s">
        <v>7</v>
      </c>
      <c r="D122" s="42"/>
      <c r="E122" s="129"/>
      <c r="F122" s="123"/>
    </row>
    <row r="123" spans="1:6">
      <c r="A123" s="9"/>
      <c r="B123" s="25"/>
      <c r="C123" s="70" t="s">
        <v>187</v>
      </c>
      <c r="D123" s="42">
        <f>SUM(D124)</f>
        <v>20786</v>
      </c>
      <c r="E123" s="42">
        <f>SUM(E124)</f>
        <v>20784.82</v>
      </c>
      <c r="F123" s="123"/>
    </row>
    <row r="124" spans="1:6" ht="31.5">
      <c r="A124" s="9"/>
      <c r="B124" s="25"/>
      <c r="C124" s="87" t="s">
        <v>318</v>
      </c>
      <c r="D124" s="42">
        <v>20786</v>
      </c>
      <c r="E124" s="129">
        <v>20784.82</v>
      </c>
      <c r="F124" s="123"/>
    </row>
    <row r="125" spans="1:6">
      <c r="A125" s="9"/>
      <c r="B125" s="25"/>
      <c r="C125" s="87"/>
      <c r="D125" s="21"/>
      <c r="E125" s="122"/>
      <c r="F125" s="123"/>
    </row>
    <row r="126" spans="1:6">
      <c r="A126" s="9"/>
      <c r="B126" s="85">
        <v>80132</v>
      </c>
      <c r="C126" s="2" t="s">
        <v>293</v>
      </c>
      <c r="D126" s="118">
        <f>SUM(D128)</f>
        <v>140590</v>
      </c>
      <c r="E126" s="118">
        <f>SUM(E128)</f>
        <v>140590</v>
      </c>
      <c r="F126" s="123"/>
    </row>
    <row r="127" spans="1:6">
      <c r="A127" s="9"/>
      <c r="B127" s="25"/>
      <c r="C127" s="3" t="s">
        <v>7</v>
      </c>
      <c r="D127" s="21"/>
      <c r="E127" s="122"/>
      <c r="F127" s="123"/>
    </row>
    <row r="128" spans="1:6">
      <c r="A128" s="9"/>
      <c r="B128" s="2"/>
      <c r="C128" s="70" t="s">
        <v>187</v>
      </c>
      <c r="D128" s="21">
        <f>SUM(D129:D129)</f>
        <v>140590</v>
      </c>
      <c r="E128" s="122">
        <f>SUM(E129:E129)</f>
        <v>140590</v>
      </c>
      <c r="F128" s="122"/>
    </row>
    <row r="129" spans="1:6" ht="47.25">
      <c r="A129" s="9"/>
      <c r="B129" s="25"/>
      <c r="C129" s="87" t="s">
        <v>315</v>
      </c>
      <c r="D129" s="42">
        <v>140590</v>
      </c>
      <c r="E129" s="129">
        <v>140590</v>
      </c>
      <c r="F129" s="123"/>
    </row>
    <row r="130" spans="1:6">
      <c r="A130" s="9"/>
      <c r="B130" s="25"/>
      <c r="C130" s="87"/>
      <c r="D130" s="42"/>
      <c r="E130" s="129"/>
      <c r="F130" s="123"/>
    </row>
    <row r="131" spans="1:6">
      <c r="A131" s="9"/>
      <c r="B131" s="269">
        <v>80148</v>
      </c>
      <c r="C131" s="228" t="s">
        <v>196</v>
      </c>
      <c r="D131" s="26">
        <f>SUM(D133)</f>
        <v>37305</v>
      </c>
      <c r="E131" s="118">
        <f>SUM(E133)</f>
        <v>37272.69</v>
      </c>
      <c r="F131" s="123"/>
    </row>
    <row r="132" spans="1:6">
      <c r="A132" s="9"/>
      <c r="B132" s="25"/>
      <c r="C132" s="3" t="s">
        <v>7</v>
      </c>
      <c r="D132" s="42"/>
      <c r="E132" s="129"/>
      <c r="F132" s="123"/>
    </row>
    <row r="133" spans="1:6">
      <c r="A133" s="9"/>
      <c r="B133" s="25"/>
      <c r="C133" s="70" t="s">
        <v>187</v>
      </c>
      <c r="D133" s="21">
        <f>SUM(D134)</f>
        <v>37305</v>
      </c>
      <c r="E133" s="122">
        <f>SUM(E134)</f>
        <v>37272.69</v>
      </c>
      <c r="F133" s="123"/>
    </row>
    <row r="134" spans="1:6">
      <c r="A134" s="9"/>
      <c r="B134" s="25"/>
      <c r="C134" s="87" t="s">
        <v>341</v>
      </c>
      <c r="D134" s="42">
        <v>37305</v>
      </c>
      <c r="E134" s="129">
        <v>37272.69</v>
      </c>
      <c r="F134" s="123"/>
    </row>
    <row r="135" spans="1:6">
      <c r="A135" s="23"/>
      <c r="B135" s="10"/>
      <c r="C135" s="63"/>
      <c r="D135" s="30"/>
      <c r="E135" s="124"/>
      <c r="F135" s="125"/>
    </row>
    <row r="136" spans="1:6">
      <c r="A136" s="229"/>
      <c r="B136" s="379"/>
      <c r="C136" s="62"/>
      <c r="D136" s="28"/>
      <c r="E136" s="126"/>
      <c r="F136" s="127"/>
    </row>
    <row r="137" spans="1:6">
      <c r="A137" s="230">
        <v>851</v>
      </c>
      <c r="B137" s="380"/>
      <c r="C137" s="2" t="s">
        <v>103</v>
      </c>
      <c r="D137" s="26">
        <f>SUM(D139)</f>
        <v>225900</v>
      </c>
      <c r="E137" s="118">
        <f>SUM(E139)</f>
        <v>177900</v>
      </c>
      <c r="F137" s="110">
        <f>E137/D137*100</f>
        <v>78.751660026560415</v>
      </c>
    </row>
    <row r="138" spans="1:6">
      <c r="A138" s="9"/>
      <c r="B138" s="85"/>
      <c r="C138" s="2"/>
      <c r="D138" s="26"/>
      <c r="E138" s="122"/>
      <c r="F138" s="123"/>
    </row>
    <row r="139" spans="1:6">
      <c r="A139" s="9"/>
      <c r="B139" s="85">
        <v>85154</v>
      </c>
      <c r="C139" s="2" t="s">
        <v>105</v>
      </c>
      <c r="D139" s="26">
        <f>SUM(D141)</f>
        <v>225900</v>
      </c>
      <c r="E139" s="118">
        <f>SUM(E141)</f>
        <v>177900</v>
      </c>
      <c r="F139" s="123"/>
    </row>
    <row r="140" spans="1:6">
      <c r="A140" s="9"/>
      <c r="C140" s="3" t="s">
        <v>7</v>
      </c>
      <c r="D140" s="26"/>
      <c r="E140" s="122"/>
      <c r="F140" s="123"/>
    </row>
    <row r="141" spans="1:6">
      <c r="A141" s="9"/>
      <c r="B141" s="85"/>
      <c r="C141" s="70" t="s">
        <v>187</v>
      </c>
      <c r="D141" s="21">
        <f>SUM(D142:D142)</f>
        <v>225900</v>
      </c>
      <c r="E141" s="122">
        <f>SUM(E142:E142)</f>
        <v>177900</v>
      </c>
      <c r="F141" s="123"/>
    </row>
    <row r="142" spans="1:6" ht="31.5">
      <c r="A142" s="9"/>
      <c r="B142" s="85"/>
      <c r="C142" s="87" t="s">
        <v>316</v>
      </c>
      <c r="D142" s="42">
        <v>225900</v>
      </c>
      <c r="E142" s="129">
        <v>177900</v>
      </c>
      <c r="F142" s="123"/>
    </row>
    <row r="143" spans="1:6">
      <c r="A143" s="23"/>
      <c r="B143" s="112"/>
      <c r="C143" s="128"/>
      <c r="D143" s="184"/>
      <c r="E143" s="192"/>
      <c r="F143" s="125"/>
    </row>
    <row r="144" spans="1:6">
      <c r="A144" s="9"/>
      <c r="B144" s="85"/>
      <c r="C144" s="87"/>
      <c r="D144" s="42"/>
      <c r="E144" s="129"/>
      <c r="F144" s="123"/>
    </row>
    <row r="145" spans="1:6">
      <c r="A145" s="224">
        <v>852</v>
      </c>
      <c r="B145" s="85"/>
      <c r="C145" s="2" t="s">
        <v>319</v>
      </c>
      <c r="D145" s="26">
        <f>SUM(D147)</f>
        <v>4700</v>
      </c>
      <c r="E145" s="26">
        <f>SUM(E147)</f>
        <v>4700</v>
      </c>
      <c r="F145" s="123"/>
    </row>
    <row r="146" spans="1:6">
      <c r="A146" s="9"/>
      <c r="B146" s="85"/>
      <c r="C146" s="87"/>
      <c r="D146" s="42"/>
      <c r="E146" s="129"/>
      <c r="F146" s="123"/>
    </row>
    <row r="147" spans="1:6">
      <c r="A147" s="9"/>
      <c r="B147" s="85">
        <v>85219</v>
      </c>
      <c r="C147" s="2" t="s">
        <v>110</v>
      </c>
      <c r="D147" s="26">
        <f>SUM(D149)</f>
        <v>4700</v>
      </c>
      <c r="E147" s="26">
        <f>SUM(E149)</f>
        <v>4700</v>
      </c>
      <c r="F147" s="123"/>
    </row>
    <row r="148" spans="1:6">
      <c r="A148" s="9"/>
      <c r="B148" s="85"/>
      <c r="C148" s="3" t="s">
        <v>7</v>
      </c>
      <c r="D148" s="42"/>
      <c r="E148" s="129"/>
      <c r="F148" s="123"/>
    </row>
    <row r="149" spans="1:6">
      <c r="A149" s="9"/>
      <c r="B149" s="85"/>
      <c r="C149" s="70" t="s">
        <v>187</v>
      </c>
      <c r="D149" s="21">
        <f>SUM(D150)</f>
        <v>4700</v>
      </c>
      <c r="E149" s="21">
        <f>SUM(E150)</f>
        <v>4700</v>
      </c>
      <c r="F149" s="123"/>
    </row>
    <row r="150" spans="1:6">
      <c r="A150" s="9"/>
      <c r="B150" s="85"/>
      <c r="C150" s="87" t="s">
        <v>320</v>
      </c>
      <c r="D150" s="42">
        <v>4700</v>
      </c>
      <c r="E150" s="129">
        <v>4700</v>
      </c>
      <c r="F150" s="123"/>
    </row>
    <row r="151" spans="1:6">
      <c r="A151" s="23"/>
      <c r="B151" s="112"/>
      <c r="C151" s="128"/>
      <c r="D151" s="184"/>
      <c r="E151" s="192"/>
      <c r="F151" s="125"/>
    </row>
    <row r="152" spans="1:6">
      <c r="A152" s="9"/>
      <c r="B152" s="85"/>
      <c r="C152" s="87"/>
      <c r="D152" s="42"/>
      <c r="E152" s="129"/>
      <c r="F152" s="123"/>
    </row>
    <row r="153" spans="1:6" ht="31.5">
      <c r="A153" s="9">
        <v>854</v>
      </c>
      <c r="B153" s="85"/>
      <c r="C153" s="2" t="s">
        <v>34</v>
      </c>
      <c r="D153" s="26">
        <f>SUM(D155)</f>
        <v>50622</v>
      </c>
      <c r="E153" s="26">
        <f>SUM(E155)</f>
        <v>50582</v>
      </c>
      <c r="F153" s="123"/>
    </row>
    <row r="154" spans="1:6">
      <c r="A154" s="9"/>
      <c r="B154" s="85"/>
      <c r="C154" s="87"/>
      <c r="D154" s="42"/>
      <c r="E154" s="129"/>
      <c r="F154" s="123"/>
    </row>
    <row r="155" spans="1:6" ht="47.25">
      <c r="A155" s="9"/>
      <c r="B155" s="85">
        <v>85406</v>
      </c>
      <c r="C155" s="2" t="s">
        <v>351</v>
      </c>
      <c r="D155" s="26">
        <f>+SUM(D157)</f>
        <v>50622</v>
      </c>
      <c r="E155" s="26">
        <f>+SUM(E157)</f>
        <v>50582</v>
      </c>
      <c r="F155" s="123"/>
    </row>
    <row r="156" spans="1:6">
      <c r="A156" s="9"/>
      <c r="B156" s="85"/>
      <c r="C156" s="3" t="s">
        <v>7</v>
      </c>
      <c r="D156" s="42"/>
      <c r="E156" s="129"/>
      <c r="F156" s="123"/>
    </row>
    <row r="157" spans="1:6">
      <c r="A157" s="9"/>
      <c r="B157" s="85"/>
      <c r="C157" s="70" t="s">
        <v>187</v>
      </c>
      <c r="D157" s="21">
        <f>SUM(D158:D159)</f>
        <v>50622</v>
      </c>
      <c r="E157" s="21">
        <f>SUM(E158:E159)</f>
        <v>50582</v>
      </c>
      <c r="F157" s="123"/>
    </row>
    <row r="158" spans="1:6" ht="47.25">
      <c r="A158" s="9"/>
      <c r="B158" s="85"/>
      <c r="C158" s="87" t="s">
        <v>331</v>
      </c>
      <c r="D158" s="42">
        <v>38622</v>
      </c>
      <c r="E158" s="42">
        <v>38622</v>
      </c>
      <c r="F158" s="123"/>
    </row>
    <row r="159" spans="1:6">
      <c r="A159" s="9"/>
      <c r="B159" s="85"/>
      <c r="C159" s="87" t="s">
        <v>321</v>
      </c>
      <c r="D159" s="42">
        <v>12000</v>
      </c>
      <c r="E159" s="129">
        <v>11960</v>
      </c>
      <c r="F159" s="123"/>
    </row>
    <row r="160" spans="1:6">
      <c r="A160" s="9"/>
      <c r="B160" s="208"/>
      <c r="C160" s="87"/>
      <c r="D160" s="21"/>
      <c r="E160" s="124"/>
      <c r="F160" s="125"/>
    </row>
    <row r="161" spans="1:6">
      <c r="A161" s="13"/>
      <c r="B161" s="379"/>
      <c r="C161" s="62"/>
      <c r="D161" s="33"/>
      <c r="E161" s="126"/>
      <c r="F161" s="127"/>
    </row>
    <row r="162" spans="1:6" ht="31.5">
      <c r="A162" s="205">
        <v>900</v>
      </c>
      <c r="B162" s="380"/>
      <c r="C162" s="2" t="s">
        <v>35</v>
      </c>
      <c r="D162" s="26">
        <f>SUM(D164+D179+D187+D192)</f>
        <v>12921355</v>
      </c>
      <c r="E162" s="118">
        <f>SUM(E164+E179+E187+E192)</f>
        <v>12235723.4</v>
      </c>
      <c r="F162" s="111">
        <f>E162/D162*100</f>
        <v>94.693810362767678</v>
      </c>
    </row>
    <row r="163" spans="1:6">
      <c r="A163" s="9"/>
      <c r="B163" s="85"/>
      <c r="C163" s="2"/>
      <c r="D163" s="26"/>
      <c r="E163" s="122"/>
      <c r="F163" s="123"/>
    </row>
    <row r="164" spans="1:6">
      <c r="A164" s="9"/>
      <c r="B164" s="85">
        <v>90001</v>
      </c>
      <c r="C164" s="2" t="s">
        <v>118</v>
      </c>
      <c r="D164" s="26">
        <f>SUM(D166:D167)</f>
        <v>10861446</v>
      </c>
      <c r="E164" s="118">
        <f>SUM(E166:E167)</f>
        <v>10492448.33</v>
      </c>
      <c r="F164" s="123"/>
    </row>
    <row r="165" spans="1:6">
      <c r="A165" s="9"/>
      <c r="B165" s="85"/>
      <c r="C165" s="3" t="s">
        <v>7</v>
      </c>
      <c r="D165" s="26"/>
      <c r="E165" s="122"/>
      <c r="F165" s="123"/>
    </row>
    <row r="166" spans="1:6" ht="31.5">
      <c r="A166" s="9"/>
      <c r="B166" s="85"/>
      <c r="C166" s="70" t="s">
        <v>253</v>
      </c>
      <c r="D166" s="21">
        <v>5000000</v>
      </c>
      <c r="E166" s="122">
        <v>5000000</v>
      </c>
      <c r="F166" s="123"/>
    </row>
    <row r="167" spans="1:6">
      <c r="A167" s="9"/>
      <c r="B167" s="85"/>
      <c r="C167" s="70" t="s">
        <v>187</v>
      </c>
      <c r="D167" s="21">
        <f>SUM(D169:D175)</f>
        <v>5861446</v>
      </c>
      <c r="E167" s="122">
        <f>SUM(E169:E175)</f>
        <v>5492448.3300000001</v>
      </c>
      <c r="F167" s="123"/>
    </row>
    <row r="168" spans="1:6" ht="31.5">
      <c r="A168" s="9"/>
      <c r="B168" s="85"/>
      <c r="C168" s="87" t="s">
        <v>190</v>
      </c>
      <c r="D168" s="21"/>
      <c r="E168" s="122"/>
      <c r="F168" s="123"/>
    </row>
    <row r="169" spans="1:6">
      <c r="A169" s="9"/>
      <c r="B169" s="85"/>
      <c r="C169" s="87" t="s">
        <v>197</v>
      </c>
      <c r="D169" s="42">
        <v>596761</v>
      </c>
      <c r="E169" s="129">
        <v>289276.42</v>
      </c>
      <c r="F169" s="123"/>
    </row>
    <row r="170" spans="1:6">
      <c r="A170" s="9"/>
      <c r="B170" s="85"/>
      <c r="C170" s="87" t="s">
        <v>275</v>
      </c>
      <c r="D170" s="42">
        <v>15000</v>
      </c>
      <c r="E170" s="129">
        <v>12915</v>
      </c>
      <c r="F170" s="123"/>
    </row>
    <row r="171" spans="1:6" ht="31.5">
      <c r="A171" s="9"/>
      <c r="B171" s="85"/>
      <c r="C171" s="87" t="s">
        <v>276</v>
      </c>
      <c r="D171" s="42">
        <v>63020</v>
      </c>
      <c r="E171" s="129">
        <v>8900</v>
      </c>
      <c r="F171" s="123"/>
    </row>
    <row r="172" spans="1:6" ht="31.5">
      <c r="A172" s="23"/>
      <c r="B172" s="112"/>
      <c r="C172" s="357" t="s">
        <v>280</v>
      </c>
      <c r="D172" s="184">
        <v>5000</v>
      </c>
      <c r="E172" s="366">
        <v>3999.96</v>
      </c>
      <c r="F172" s="125"/>
    </row>
    <row r="173" spans="1:6" ht="49.5" customHeight="1">
      <c r="A173" s="13"/>
      <c r="B173" s="86"/>
      <c r="C173" s="132" t="s">
        <v>322</v>
      </c>
      <c r="D173" s="133">
        <v>79000</v>
      </c>
      <c r="E173" s="193">
        <v>74742</v>
      </c>
      <c r="F173" s="126"/>
    </row>
    <row r="174" spans="1:6">
      <c r="A174" s="9"/>
      <c r="B174" s="85"/>
      <c r="C174" s="70" t="s">
        <v>191</v>
      </c>
      <c r="D174" s="21"/>
      <c r="E174" s="122"/>
      <c r="F174" s="123"/>
    </row>
    <row r="175" spans="1:6" ht="47.25">
      <c r="A175" s="9"/>
      <c r="B175" s="85"/>
      <c r="C175" s="113" t="s">
        <v>195</v>
      </c>
      <c r="D175" s="21">
        <f>SUM(D176:D177)</f>
        <v>5102665</v>
      </c>
      <c r="E175" s="122">
        <f>SUM(E176:E177)</f>
        <v>5102614.95</v>
      </c>
      <c r="F175" s="123"/>
    </row>
    <row r="176" spans="1:6" ht="47.25">
      <c r="A176" s="9"/>
      <c r="B176" s="85"/>
      <c r="C176" s="211" t="s">
        <v>221</v>
      </c>
      <c r="D176" s="42">
        <v>4540365</v>
      </c>
      <c r="E176" s="129">
        <v>4540357.87</v>
      </c>
      <c r="F176" s="123"/>
    </row>
    <row r="177" spans="1:6" ht="31.5">
      <c r="A177" s="9"/>
      <c r="B177" s="85"/>
      <c r="C177" s="211" t="s">
        <v>323</v>
      </c>
      <c r="D177" s="42">
        <v>562300</v>
      </c>
      <c r="E177" s="129">
        <v>562257.07999999996</v>
      </c>
      <c r="F177" s="123"/>
    </row>
    <row r="178" spans="1:6">
      <c r="A178" s="9"/>
      <c r="B178" s="85"/>
      <c r="C178" s="87"/>
      <c r="D178" s="21"/>
      <c r="E178" s="122"/>
      <c r="F178" s="123"/>
    </row>
    <row r="179" spans="1:6">
      <c r="A179" s="9"/>
      <c r="B179" s="85">
        <v>90002</v>
      </c>
      <c r="C179" s="2" t="s">
        <v>119</v>
      </c>
      <c r="D179" s="26">
        <f>SUM(D181)</f>
        <v>1405613</v>
      </c>
      <c r="E179" s="118">
        <f>SUM(E181)</f>
        <v>1381993.92</v>
      </c>
      <c r="F179" s="123"/>
    </row>
    <row r="180" spans="1:6">
      <c r="A180" s="9"/>
      <c r="B180" s="85"/>
      <c r="C180" s="3" t="s">
        <v>7</v>
      </c>
      <c r="D180" s="21"/>
      <c r="E180" s="122"/>
      <c r="F180" s="123"/>
    </row>
    <row r="181" spans="1:6">
      <c r="A181" s="9"/>
      <c r="B181" s="85"/>
      <c r="C181" s="70" t="s">
        <v>187</v>
      </c>
      <c r="D181" s="21">
        <f>SUM(D182:D184)</f>
        <v>1405613</v>
      </c>
      <c r="E181" s="122">
        <f>SUM(E182:E184)</f>
        <v>1381993.92</v>
      </c>
      <c r="F181" s="123"/>
    </row>
    <row r="182" spans="1:6" ht="47.25">
      <c r="A182" s="9"/>
      <c r="B182" s="85"/>
      <c r="C182" s="87" t="s">
        <v>324</v>
      </c>
      <c r="D182" s="42">
        <v>127468</v>
      </c>
      <c r="E182" s="129">
        <v>116909.14</v>
      </c>
      <c r="F182" s="123"/>
    </row>
    <row r="183" spans="1:6">
      <c r="A183" s="9"/>
      <c r="B183" s="85"/>
      <c r="C183" s="70" t="s">
        <v>191</v>
      </c>
      <c r="D183" s="21"/>
      <c r="E183" s="122"/>
      <c r="F183" s="123"/>
    </row>
    <row r="184" spans="1:6" ht="47.25">
      <c r="A184" s="9"/>
      <c r="B184" s="85"/>
      <c r="C184" s="113" t="s">
        <v>195</v>
      </c>
      <c r="D184" s="21">
        <f>D185</f>
        <v>1278145</v>
      </c>
      <c r="E184" s="122">
        <f>SUM(E185)</f>
        <v>1265084.78</v>
      </c>
      <c r="F184" s="123"/>
    </row>
    <row r="185" spans="1:6" ht="31.5">
      <c r="A185" s="9"/>
      <c r="B185" s="85"/>
      <c r="C185" s="87" t="s">
        <v>251</v>
      </c>
      <c r="D185" s="42">
        <v>1278145</v>
      </c>
      <c r="E185" s="129">
        <v>1265084.78</v>
      </c>
      <c r="F185" s="123"/>
    </row>
    <row r="186" spans="1:6">
      <c r="A186" s="9"/>
      <c r="B186" s="85"/>
      <c r="C186" s="103"/>
      <c r="D186" s="21"/>
      <c r="E186" s="122"/>
      <c r="F186" s="123"/>
    </row>
    <row r="187" spans="1:6">
      <c r="A187" s="9"/>
      <c r="B187" s="85">
        <v>90015</v>
      </c>
      <c r="C187" s="2" t="s">
        <v>122</v>
      </c>
      <c r="D187" s="26">
        <f>SUM(D189)</f>
        <v>283664</v>
      </c>
      <c r="E187" s="118">
        <f>SUM(E189)</f>
        <v>278344.94</v>
      </c>
      <c r="F187" s="123"/>
    </row>
    <row r="188" spans="1:6">
      <c r="A188" s="9"/>
      <c r="B188" s="56"/>
      <c r="C188" s="3" t="s">
        <v>7</v>
      </c>
      <c r="D188" s="26"/>
      <c r="E188" s="122"/>
      <c r="F188" s="123"/>
    </row>
    <row r="189" spans="1:6">
      <c r="A189" s="9"/>
      <c r="B189" s="85"/>
      <c r="C189" s="70" t="s">
        <v>187</v>
      </c>
      <c r="D189" s="21">
        <f>SUM(D190)</f>
        <v>283664</v>
      </c>
      <c r="E189" s="122">
        <f>SUM(E190)</f>
        <v>278344.94</v>
      </c>
      <c r="F189" s="123"/>
    </row>
    <row r="190" spans="1:6">
      <c r="A190" s="9"/>
      <c r="B190" s="85"/>
      <c r="C190" s="87" t="s">
        <v>212</v>
      </c>
      <c r="D190" s="42">
        <v>283664</v>
      </c>
      <c r="E190" s="129">
        <v>278344.94</v>
      </c>
      <c r="F190" s="123"/>
    </row>
    <row r="191" spans="1:6">
      <c r="A191" s="9"/>
      <c r="B191" s="85"/>
      <c r="C191" s="3"/>
      <c r="D191" s="21"/>
      <c r="E191" s="122"/>
      <c r="F191" s="123"/>
    </row>
    <row r="192" spans="1:6">
      <c r="A192" s="9"/>
      <c r="B192" s="85">
        <v>90095</v>
      </c>
      <c r="C192" s="2" t="s">
        <v>49</v>
      </c>
      <c r="D192" s="26">
        <f>SUM(D194)</f>
        <v>370632</v>
      </c>
      <c r="E192" s="118">
        <f>SUM(E194)</f>
        <v>82936.210000000006</v>
      </c>
      <c r="F192" s="123"/>
    </row>
    <row r="193" spans="1:6">
      <c r="A193" s="9"/>
      <c r="B193" s="25"/>
      <c r="C193" s="3" t="s">
        <v>7</v>
      </c>
      <c r="D193" s="21"/>
      <c r="E193" s="122"/>
      <c r="F193" s="123"/>
    </row>
    <row r="194" spans="1:6">
      <c r="A194" s="9"/>
      <c r="B194" s="56"/>
      <c r="C194" s="70" t="s">
        <v>187</v>
      </c>
      <c r="D194" s="21">
        <f>SUM(D195:D195)</f>
        <v>370632</v>
      </c>
      <c r="E194" s="122">
        <f>SUM(E195)</f>
        <v>82936.210000000006</v>
      </c>
      <c r="F194" s="123"/>
    </row>
    <row r="195" spans="1:6" ht="31.5">
      <c r="A195" s="9"/>
      <c r="B195" s="56"/>
      <c r="C195" s="87" t="s">
        <v>192</v>
      </c>
      <c r="D195" s="42">
        <v>370632</v>
      </c>
      <c r="E195" s="129">
        <v>82936.210000000006</v>
      </c>
      <c r="F195" s="123"/>
    </row>
    <row r="196" spans="1:6">
      <c r="A196" s="23"/>
      <c r="B196" s="114"/>
      <c r="C196" s="128"/>
      <c r="D196" s="184"/>
      <c r="E196" s="192"/>
      <c r="F196" s="125"/>
    </row>
    <row r="197" spans="1:6">
      <c r="A197" s="13"/>
      <c r="B197" s="213"/>
      <c r="C197" s="132"/>
      <c r="D197" s="133"/>
      <c r="E197" s="193"/>
      <c r="F197" s="127"/>
    </row>
    <row r="198" spans="1:6" ht="31.5">
      <c r="A198" s="9">
        <v>921</v>
      </c>
      <c r="B198" s="56"/>
      <c r="C198" s="2" t="s">
        <v>123</v>
      </c>
      <c r="D198" s="26">
        <f>SUM(D200+D207+D212+D219)</f>
        <v>3285422</v>
      </c>
      <c r="E198" s="118">
        <f>SUM(E200+E207+E212+E219)</f>
        <v>3248611.02</v>
      </c>
      <c r="F198" s="111">
        <f>E198/D198*100</f>
        <v>98.87956615618937</v>
      </c>
    </row>
    <row r="199" spans="1:6" ht="10.5" customHeight="1">
      <c r="A199" s="9"/>
      <c r="B199" s="56"/>
      <c r="C199" s="87"/>
      <c r="D199" s="42"/>
      <c r="E199" s="129"/>
      <c r="F199" s="123"/>
    </row>
    <row r="200" spans="1:6" ht="31.5">
      <c r="A200" s="9"/>
      <c r="B200" s="212">
        <v>92109</v>
      </c>
      <c r="C200" s="2" t="s">
        <v>125</v>
      </c>
      <c r="D200" s="26">
        <f>SUM(D202)</f>
        <v>604800</v>
      </c>
      <c r="E200" s="26">
        <f>SUM(E202)</f>
        <v>599687.02</v>
      </c>
      <c r="F200" s="123"/>
    </row>
    <row r="201" spans="1:6">
      <c r="A201" s="9"/>
      <c r="B201" s="56"/>
      <c r="C201" s="3" t="s">
        <v>7</v>
      </c>
      <c r="D201" s="42"/>
      <c r="E201" s="129"/>
      <c r="F201" s="123"/>
    </row>
    <row r="202" spans="1:6">
      <c r="A202" s="9"/>
      <c r="B202" s="56"/>
      <c r="C202" s="70" t="s">
        <v>187</v>
      </c>
      <c r="D202" s="21">
        <f>SUM(D203:D205)</f>
        <v>604800</v>
      </c>
      <c r="E202" s="21">
        <f>SUM(E203:E205)</f>
        <v>599687.02</v>
      </c>
      <c r="F202" s="123"/>
    </row>
    <row r="203" spans="1:6">
      <c r="A203" s="9"/>
      <c r="B203" s="56"/>
      <c r="C203" s="87" t="s">
        <v>325</v>
      </c>
      <c r="D203" s="42">
        <v>595000</v>
      </c>
      <c r="E203" s="129">
        <v>594887.59</v>
      </c>
      <c r="F203" s="123"/>
    </row>
    <row r="204" spans="1:6" ht="30" customHeight="1">
      <c r="A204" s="23"/>
      <c r="B204" s="114"/>
      <c r="C204" s="128" t="s">
        <v>343</v>
      </c>
      <c r="D204" s="184">
        <v>5000</v>
      </c>
      <c r="E204" s="192">
        <v>0</v>
      </c>
      <c r="F204" s="125"/>
    </row>
    <row r="205" spans="1:6" ht="30" customHeight="1">
      <c r="A205" s="13"/>
      <c r="B205" s="213"/>
      <c r="C205" s="132" t="s">
        <v>342</v>
      </c>
      <c r="D205" s="133">
        <v>4800</v>
      </c>
      <c r="E205" s="193">
        <v>4799.43</v>
      </c>
      <c r="F205" s="127"/>
    </row>
    <row r="206" spans="1:6" ht="12" customHeight="1">
      <c r="A206" s="9"/>
      <c r="B206" s="56"/>
      <c r="C206" s="87"/>
      <c r="D206" s="42"/>
      <c r="E206" s="129"/>
      <c r="F206" s="123"/>
    </row>
    <row r="207" spans="1:6">
      <c r="A207" s="9"/>
      <c r="B207" s="212">
        <v>92116</v>
      </c>
      <c r="C207" s="2" t="s">
        <v>126</v>
      </c>
      <c r="D207" s="26">
        <f>SUM(D209)</f>
        <v>600000</v>
      </c>
      <c r="E207" s="26">
        <f>SUM(E209)</f>
        <v>600000</v>
      </c>
      <c r="F207" s="123"/>
    </row>
    <row r="208" spans="1:6">
      <c r="A208" s="9"/>
      <c r="B208" s="56"/>
      <c r="C208" s="3" t="s">
        <v>7</v>
      </c>
      <c r="D208" s="42"/>
      <c r="E208" s="129"/>
      <c r="F208" s="123"/>
    </row>
    <row r="209" spans="1:6">
      <c r="A209" s="9"/>
      <c r="B209" s="56"/>
      <c r="C209" s="70" t="s">
        <v>187</v>
      </c>
      <c r="D209" s="21">
        <f>SUM(D210)</f>
        <v>600000</v>
      </c>
      <c r="E209" s="21">
        <f>SUM(E210)</f>
        <v>600000</v>
      </c>
      <c r="F209" s="123"/>
    </row>
    <row r="210" spans="1:6" ht="63">
      <c r="A210" s="9"/>
      <c r="B210" s="56"/>
      <c r="C210" s="87" t="s">
        <v>326</v>
      </c>
      <c r="D210" s="42">
        <v>600000</v>
      </c>
      <c r="E210" s="129">
        <v>600000</v>
      </c>
      <c r="F210" s="123"/>
    </row>
    <row r="211" spans="1:6" ht="12.75" customHeight="1">
      <c r="A211" s="9"/>
      <c r="B211" s="56"/>
      <c r="C211" s="87"/>
      <c r="D211" s="42"/>
      <c r="E211" s="129"/>
      <c r="F211" s="123"/>
    </row>
    <row r="212" spans="1:6" ht="31.5">
      <c r="A212" s="9"/>
      <c r="B212" s="85">
        <v>92120</v>
      </c>
      <c r="C212" s="2" t="s">
        <v>222</v>
      </c>
      <c r="D212" s="26">
        <f>SUM(D214)</f>
        <v>2072622</v>
      </c>
      <c r="E212" s="118">
        <f>SUM(E214)</f>
        <v>2041211</v>
      </c>
      <c r="F212" s="123"/>
    </row>
    <row r="213" spans="1:6">
      <c r="A213" s="9"/>
      <c r="B213" s="56"/>
      <c r="C213" s="3" t="s">
        <v>7</v>
      </c>
      <c r="D213" s="42"/>
      <c r="E213" s="129"/>
      <c r="F213" s="123"/>
    </row>
    <row r="214" spans="1:6">
      <c r="A214" s="9"/>
      <c r="B214" s="56"/>
      <c r="C214" s="70" t="s">
        <v>187</v>
      </c>
      <c r="D214" s="21">
        <f>SUM(D216)</f>
        <v>2072622</v>
      </c>
      <c r="E214" s="122">
        <f>SUM(E216)</f>
        <v>2041211</v>
      </c>
      <c r="F214" s="123"/>
    </row>
    <row r="215" spans="1:6">
      <c r="A215" s="9"/>
      <c r="B215" s="56"/>
      <c r="C215" s="70" t="s">
        <v>191</v>
      </c>
      <c r="D215" s="42"/>
      <c r="E215" s="129"/>
      <c r="F215" s="123"/>
    </row>
    <row r="216" spans="1:6" ht="47.25">
      <c r="A216" s="9"/>
      <c r="B216" s="56"/>
      <c r="C216" s="113" t="s">
        <v>195</v>
      </c>
      <c r="D216" s="21">
        <f>SUM(D217)</f>
        <v>2072622</v>
      </c>
      <c r="E216" s="122">
        <f>SUM(E217)</f>
        <v>2041211</v>
      </c>
      <c r="F216" s="123"/>
    </row>
    <row r="217" spans="1:6" ht="31.5">
      <c r="A217" s="9"/>
      <c r="B217" s="56"/>
      <c r="C217" s="87" t="s">
        <v>252</v>
      </c>
      <c r="D217" s="42">
        <v>2072622</v>
      </c>
      <c r="E217" s="129">
        <v>2041211</v>
      </c>
      <c r="F217" s="123"/>
    </row>
    <row r="218" spans="1:6" ht="11.25" customHeight="1">
      <c r="A218" s="9"/>
      <c r="B218" s="56"/>
      <c r="C218" s="87"/>
      <c r="D218" s="42"/>
      <c r="E218" s="129"/>
      <c r="F218" s="123"/>
    </row>
    <row r="219" spans="1:6">
      <c r="A219" s="9"/>
      <c r="B219" s="85">
        <v>92195</v>
      </c>
      <c r="C219" s="2" t="s">
        <v>49</v>
      </c>
      <c r="D219" s="26">
        <f>SUM(D221)</f>
        <v>8000</v>
      </c>
      <c r="E219" s="118">
        <f>SUM(E221)</f>
        <v>7713</v>
      </c>
      <c r="F219" s="123"/>
    </row>
    <row r="220" spans="1:6">
      <c r="A220" s="9"/>
      <c r="B220" s="85"/>
      <c r="C220" s="3" t="s">
        <v>7</v>
      </c>
      <c r="D220" s="42"/>
      <c r="E220" s="129"/>
      <c r="F220" s="123"/>
    </row>
    <row r="221" spans="1:6">
      <c r="A221" s="9"/>
      <c r="B221" s="85"/>
      <c r="C221" s="70" t="s">
        <v>187</v>
      </c>
      <c r="D221" s="21">
        <f>SUM(D223:D223)</f>
        <v>8000</v>
      </c>
      <c r="E221" s="122">
        <f>SUM(E223:E223)</f>
        <v>7713</v>
      </c>
      <c r="F221" s="123"/>
    </row>
    <row r="222" spans="1:6">
      <c r="A222" s="9"/>
      <c r="B222" s="85"/>
      <c r="C222" s="70" t="s">
        <v>191</v>
      </c>
      <c r="D222" s="42"/>
      <c r="E222" s="129"/>
      <c r="F222" s="123"/>
    </row>
    <row r="223" spans="1:6">
      <c r="A223" s="9"/>
      <c r="B223" s="85"/>
      <c r="C223" s="87" t="s">
        <v>327</v>
      </c>
      <c r="D223" s="42">
        <v>8000</v>
      </c>
      <c r="E223" s="129">
        <v>7713</v>
      </c>
      <c r="F223" s="123"/>
    </row>
    <row r="224" spans="1:6" ht="10.5" customHeight="1">
      <c r="A224" s="23"/>
      <c r="B224" s="114"/>
      <c r="C224" s="128"/>
      <c r="D224" s="30"/>
      <c r="E224" s="124"/>
      <c r="F224" s="125"/>
    </row>
    <row r="225" spans="1:6" ht="12" customHeight="1">
      <c r="A225" s="204"/>
      <c r="B225" s="379"/>
      <c r="C225" s="62"/>
      <c r="D225" s="28"/>
      <c r="E225" s="122"/>
      <c r="F225" s="123"/>
    </row>
    <row r="226" spans="1:6">
      <c r="A226" s="205">
        <v>926</v>
      </c>
      <c r="B226" s="380"/>
      <c r="C226" s="2" t="s">
        <v>247</v>
      </c>
      <c r="D226" s="26">
        <f>SUM(D228)</f>
        <v>20000</v>
      </c>
      <c r="E226" s="118">
        <f>SUM(E228)</f>
        <v>20000</v>
      </c>
      <c r="F226" s="110">
        <f>E226/D226*100</f>
        <v>100</v>
      </c>
    </row>
    <row r="227" spans="1:6" ht="10.5" customHeight="1">
      <c r="A227" s="9"/>
      <c r="B227" s="85"/>
      <c r="C227" s="2"/>
      <c r="D227" s="26"/>
      <c r="E227" s="122"/>
      <c r="F227" s="123"/>
    </row>
    <row r="228" spans="1:6">
      <c r="A228" s="9"/>
      <c r="B228" s="85">
        <v>92601</v>
      </c>
      <c r="C228" s="2" t="s">
        <v>128</v>
      </c>
      <c r="D228" s="26">
        <f>SUM(D230)</f>
        <v>20000</v>
      </c>
      <c r="E228" s="118">
        <f>SUM(E230)</f>
        <v>20000</v>
      </c>
      <c r="F228" s="123"/>
    </row>
    <row r="229" spans="1:6">
      <c r="A229" s="9"/>
      <c r="B229" s="85"/>
      <c r="C229" s="3" t="s">
        <v>7</v>
      </c>
      <c r="D229" s="26"/>
      <c r="E229" s="122"/>
      <c r="F229" s="123"/>
    </row>
    <row r="230" spans="1:6">
      <c r="A230" s="9"/>
      <c r="B230" s="85"/>
      <c r="C230" s="70" t="s">
        <v>187</v>
      </c>
      <c r="D230" s="21">
        <f>SUM(D231:D231)</f>
        <v>20000</v>
      </c>
      <c r="E230" s="122">
        <f>SUM(E231:E231)</f>
        <v>20000</v>
      </c>
      <c r="F230" s="123"/>
    </row>
    <row r="231" spans="1:6" ht="31.5">
      <c r="A231" s="9"/>
      <c r="B231" s="85"/>
      <c r="C231" s="87" t="s">
        <v>328</v>
      </c>
      <c r="D231" s="42">
        <v>20000</v>
      </c>
      <c r="E231" s="129">
        <v>20000</v>
      </c>
      <c r="F231" s="123"/>
    </row>
    <row r="232" spans="1:6" ht="9.75" customHeight="1">
      <c r="A232" s="23"/>
      <c r="B232" s="10"/>
      <c r="C232" s="64"/>
      <c r="D232" s="30"/>
      <c r="E232" s="122"/>
      <c r="F232" s="123"/>
    </row>
    <row r="233" spans="1:6">
      <c r="A233" s="379"/>
      <c r="B233" s="379"/>
      <c r="C233" s="62"/>
      <c r="D233" s="28"/>
      <c r="E233" s="126"/>
      <c r="F233" s="127"/>
    </row>
    <row r="234" spans="1:6">
      <c r="A234" s="380"/>
      <c r="B234" s="380"/>
      <c r="C234" s="2" t="s">
        <v>193</v>
      </c>
      <c r="D234" s="26">
        <f>SUM(D9+D22+D62+D71+D79+D100+D137+D145+D153+D162+D198+D226)</f>
        <v>25890690</v>
      </c>
      <c r="E234" s="26">
        <f>SUM(E9+E22+E62+E71+E79+E100+E137+E145+E153+E162+E198+E226)</f>
        <v>24765307.809999999</v>
      </c>
      <c r="F234" s="110">
        <f>E234/D234*100</f>
        <v>95.653332568579657</v>
      </c>
    </row>
    <row r="235" spans="1:6">
      <c r="A235" s="387"/>
      <c r="B235" s="387"/>
      <c r="C235" s="102"/>
      <c r="D235" s="29"/>
      <c r="E235" s="124"/>
      <c r="F235" s="125"/>
    </row>
  </sheetData>
  <mergeCells count="7">
    <mergeCell ref="A233:A235"/>
    <mergeCell ref="B233:B235"/>
    <mergeCell ref="B2:D2"/>
    <mergeCell ref="B78:B79"/>
    <mergeCell ref="B136:B137"/>
    <mergeCell ref="B161:B162"/>
    <mergeCell ref="B225:B226"/>
  </mergeCells>
  <pageMargins left="0.78740157480314965" right="0.31496062992125984" top="0.74803149606299213" bottom="0.74803149606299213" header="0.31496062992125984" footer="0.31496062992125984"/>
  <pageSetup paperSize="9" firstPageNumber="41" orientation="portrait" useFirstPageNumber="1" r:id="rId1"/>
  <headerFooter>
    <oddFooter>&amp;C&amp;P</oddFooter>
  </headerFooter>
  <rowBreaks count="1" manualBreakCount="1">
    <brk id="1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C14" sqref="C14"/>
    </sheetView>
  </sheetViews>
  <sheetFormatPr defaultRowHeight="12.75"/>
  <cols>
    <col min="3" max="4" width="11.140625" bestFit="1" customWidth="1"/>
    <col min="5" max="5" width="12.140625" customWidth="1"/>
  </cols>
  <sheetData>
    <row r="1" spans="1:6">
      <c r="A1" t="s">
        <v>0</v>
      </c>
      <c r="B1" s="77" t="s">
        <v>1</v>
      </c>
      <c r="C1" t="s">
        <v>2</v>
      </c>
      <c r="D1" t="s">
        <v>3</v>
      </c>
      <c r="E1" t="s">
        <v>4</v>
      </c>
    </row>
    <row r="2" spans="1:6">
      <c r="A2" t="s">
        <v>6</v>
      </c>
      <c r="B2" s="77" t="s">
        <v>8</v>
      </c>
      <c r="C2" s="80">
        <v>32491.35</v>
      </c>
      <c r="D2" s="81">
        <v>38892.269999999997</v>
      </c>
      <c r="E2" s="82">
        <f>+D2/C2</f>
        <v>1.1970038179392362</v>
      </c>
    </row>
    <row r="3" spans="1:6" ht="15.75">
      <c r="A3" t="s">
        <v>53</v>
      </c>
      <c r="B3" s="77" t="s">
        <v>54</v>
      </c>
      <c r="C3">
        <v>0</v>
      </c>
      <c r="D3">
        <v>443.96</v>
      </c>
      <c r="E3" s="39" t="e">
        <f>+D3/C3</f>
        <v>#DIV/0!</v>
      </c>
      <c r="F3" s="76"/>
    </row>
    <row r="4" spans="1:6" ht="15.75">
      <c r="A4" t="s">
        <v>10</v>
      </c>
      <c r="B4" s="77" t="s">
        <v>11</v>
      </c>
      <c r="C4" s="78">
        <v>6630000</v>
      </c>
      <c r="D4" s="78">
        <v>881051</v>
      </c>
      <c r="E4" s="39">
        <f t="shared" ref="E4:E17" si="0">+D4/C4</f>
        <v>0.13288853695324285</v>
      </c>
    </row>
    <row r="5" spans="1:6" ht="15.75">
      <c r="A5" t="s">
        <v>12</v>
      </c>
      <c r="B5" s="77" t="s">
        <v>13</v>
      </c>
      <c r="C5" s="79">
        <v>12822000</v>
      </c>
      <c r="D5" s="79">
        <v>3942571.22</v>
      </c>
      <c r="E5" s="39">
        <f t="shared" si="0"/>
        <v>0.30748488691311809</v>
      </c>
    </row>
    <row r="6" spans="1:6" ht="15.75">
      <c r="A6" t="s">
        <v>14</v>
      </c>
      <c r="B6" s="77" t="s">
        <v>15</v>
      </c>
      <c r="C6" s="79">
        <v>40000</v>
      </c>
      <c r="D6" s="79">
        <v>22561</v>
      </c>
      <c r="E6" s="39">
        <f t="shared" si="0"/>
        <v>0.564025</v>
      </c>
    </row>
    <row r="7" spans="1:6" ht="15.75">
      <c r="A7" t="s">
        <v>16</v>
      </c>
      <c r="B7" s="77" t="s">
        <v>17</v>
      </c>
      <c r="C7" s="79">
        <v>250543</v>
      </c>
      <c r="D7" s="79">
        <v>135068.84</v>
      </c>
      <c r="E7" s="39">
        <f t="shared" si="0"/>
        <v>0.53910442518849055</v>
      </c>
    </row>
    <row r="8" spans="1:6" ht="15.75">
      <c r="A8" t="s">
        <v>18</v>
      </c>
      <c r="B8" s="77">
        <v>751</v>
      </c>
      <c r="C8" s="79">
        <v>55413</v>
      </c>
      <c r="D8" s="79">
        <v>52311</v>
      </c>
      <c r="E8" s="39">
        <f t="shared" si="0"/>
        <v>0.94402035623409675</v>
      </c>
    </row>
    <row r="9" spans="1:6" ht="15.75">
      <c r="A9" t="s">
        <v>20</v>
      </c>
      <c r="B9" s="77" t="s">
        <v>21</v>
      </c>
      <c r="C9" s="79">
        <v>1500</v>
      </c>
      <c r="D9" s="79">
        <v>1500</v>
      </c>
      <c r="E9" s="39">
        <f t="shared" si="0"/>
        <v>1</v>
      </c>
    </row>
    <row r="10" spans="1:6" ht="15.75">
      <c r="A10" t="s">
        <v>22</v>
      </c>
      <c r="B10" s="77" t="s">
        <v>24</v>
      </c>
      <c r="C10" s="79">
        <v>30400</v>
      </c>
      <c r="D10" s="79">
        <v>21179.46</v>
      </c>
      <c r="E10" s="39">
        <f t="shared" si="0"/>
        <v>0.69669276315789475</v>
      </c>
    </row>
    <row r="11" spans="1:6" ht="15.75">
      <c r="A11" t="s">
        <v>91</v>
      </c>
      <c r="B11" s="77" t="s">
        <v>25</v>
      </c>
      <c r="C11" s="79">
        <v>52898720</v>
      </c>
      <c r="D11" s="79">
        <v>27450198.43</v>
      </c>
      <c r="E11" s="39">
        <f t="shared" si="0"/>
        <v>0.51891989881796763</v>
      </c>
    </row>
    <row r="12" spans="1:6" ht="15.75">
      <c r="A12" t="s">
        <v>26</v>
      </c>
      <c r="B12" s="77" t="s">
        <v>27</v>
      </c>
      <c r="C12" s="79">
        <v>22799340</v>
      </c>
      <c r="D12" s="79">
        <v>14255597.77</v>
      </c>
      <c r="E12" s="39">
        <f t="shared" si="0"/>
        <v>0.62526361596432178</v>
      </c>
    </row>
    <row r="13" spans="1:6" ht="15.75">
      <c r="A13" t="s">
        <v>28</v>
      </c>
      <c r="B13" s="77">
        <v>801</v>
      </c>
      <c r="C13" s="79">
        <v>2169556</v>
      </c>
      <c r="D13" s="79">
        <v>1341092.6599999999</v>
      </c>
      <c r="E13" s="39">
        <f t="shared" si="0"/>
        <v>0.61814152757522733</v>
      </c>
    </row>
    <row r="14" spans="1:6" ht="15.75">
      <c r="A14" t="s">
        <v>30</v>
      </c>
      <c r="B14" s="77">
        <v>852</v>
      </c>
      <c r="C14" s="79">
        <v>10348499</v>
      </c>
      <c r="D14" s="79">
        <v>4868009.91</v>
      </c>
      <c r="E14" s="39">
        <f t="shared" si="0"/>
        <v>0.47040734216624075</v>
      </c>
    </row>
    <row r="15" spans="1:6" ht="15.75">
      <c r="A15" t="s">
        <v>33</v>
      </c>
      <c r="B15" s="77">
        <v>853</v>
      </c>
      <c r="C15" s="79">
        <v>188265.12</v>
      </c>
      <c r="D15" s="79">
        <v>154108.85</v>
      </c>
      <c r="E15" s="39">
        <f t="shared" si="0"/>
        <v>0.81857356264399916</v>
      </c>
    </row>
    <row r="16" spans="1:6" ht="15.75">
      <c r="A16" t="s">
        <v>34</v>
      </c>
      <c r="B16" s="77">
        <v>854</v>
      </c>
      <c r="C16" s="79">
        <v>528967</v>
      </c>
      <c r="D16" s="79">
        <v>293481.40000000002</v>
      </c>
      <c r="E16" s="39">
        <f t="shared" si="0"/>
        <v>0.55481986588955456</v>
      </c>
    </row>
    <row r="17" spans="1:5" ht="15.75">
      <c r="A17" t="s">
        <v>35</v>
      </c>
      <c r="B17" s="77">
        <v>900</v>
      </c>
      <c r="C17" s="79">
        <v>90000</v>
      </c>
      <c r="D17" s="79">
        <v>17759.27</v>
      </c>
      <c r="E17" s="39">
        <f t="shared" si="0"/>
        <v>0.19732522222222224</v>
      </c>
    </row>
    <row r="18" spans="1:5">
      <c r="B18" s="77"/>
    </row>
    <row r="19" spans="1:5">
      <c r="A19" t="s">
        <v>129</v>
      </c>
      <c r="B19" s="77"/>
    </row>
  </sheetData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topLeftCell="A10" workbookViewId="0">
      <selection activeCell="D22" sqref="D22"/>
    </sheetView>
  </sheetViews>
  <sheetFormatPr defaultRowHeight="12.75"/>
  <cols>
    <col min="3" max="3" width="9.5703125" bestFit="1" customWidth="1"/>
  </cols>
  <sheetData>
    <row r="1" spans="1:5">
      <c r="A1" t="s">
        <v>0</v>
      </c>
      <c r="B1" s="77" t="s">
        <v>1</v>
      </c>
      <c r="C1" t="s">
        <v>2</v>
      </c>
      <c r="D1" t="s">
        <v>3</v>
      </c>
      <c r="E1" t="s">
        <v>4</v>
      </c>
    </row>
    <row r="2" spans="1:5">
      <c r="A2" t="s">
        <v>6</v>
      </c>
      <c r="B2" s="77" t="s">
        <v>8</v>
      </c>
      <c r="C2">
        <v>792084.35</v>
      </c>
      <c r="D2">
        <v>309018.14</v>
      </c>
      <c r="E2" s="83">
        <f>+D2/C2</f>
        <v>0.39013286905618072</v>
      </c>
    </row>
    <row r="3" spans="1:5">
      <c r="A3" t="s">
        <v>53</v>
      </c>
      <c r="B3" s="77" t="s">
        <v>54</v>
      </c>
      <c r="C3">
        <v>10000</v>
      </c>
      <c r="D3">
        <v>152.5</v>
      </c>
      <c r="E3" s="83">
        <f t="shared" ref="E3:E22" si="0">+D3/C3</f>
        <v>1.525E-2</v>
      </c>
    </row>
    <row r="4" spans="1:5">
      <c r="A4" t="s">
        <v>9</v>
      </c>
      <c r="B4" s="77">
        <v>400</v>
      </c>
      <c r="C4">
        <v>1487000</v>
      </c>
      <c r="D4">
        <v>483016.66</v>
      </c>
      <c r="E4" s="83">
        <f t="shared" si="0"/>
        <v>0.32482626765299261</v>
      </c>
    </row>
    <row r="5" spans="1:5">
      <c r="A5" t="s">
        <v>10</v>
      </c>
      <c r="B5" s="77" t="s">
        <v>11</v>
      </c>
      <c r="C5">
        <v>19213946</v>
      </c>
      <c r="D5">
        <v>5487740.5700000003</v>
      </c>
      <c r="E5" s="83">
        <f t="shared" si="0"/>
        <v>0.28561236562234538</v>
      </c>
    </row>
    <row r="6" spans="1:5">
      <c r="A6" t="s">
        <v>12</v>
      </c>
      <c r="B6" s="77" t="s">
        <v>13</v>
      </c>
      <c r="C6">
        <v>3985080</v>
      </c>
      <c r="D6">
        <v>1580201.86</v>
      </c>
      <c r="E6" s="83">
        <f t="shared" si="0"/>
        <v>0.39652952011001036</v>
      </c>
    </row>
    <row r="7" spans="1:5">
      <c r="A7" t="s">
        <v>14</v>
      </c>
      <c r="B7" s="77" t="s">
        <v>15</v>
      </c>
      <c r="C7">
        <v>595294</v>
      </c>
      <c r="D7">
        <v>103605.3</v>
      </c>
      <c r="E7" s="83">
        <f t="shared" si="0"/>
        <v>0.17404055811078223</v>
      </c>
    </row>
    <row r="8" spans="1:5">
      <c r="A8" t="s">
        <v>16</v>
      </c>
      <c r="B8" s="77" t="s">
        <v>17</v>
      </c>
      <c r="C8">
        <v>9925086</v>
      </c>
      <c r="D8">
        <v>4971221.93</v>
      </c>
      <c r="E8" s="83">
        <f t="shared" si="0"/>
        <v>0.50087444380834578</v>
      </c>
    </row>
    <row r="9" spans="1:5">
      <c r="A9" t="s">
        <v>18</v>
      </c>
      <c r="B9" s="77">
        <v>751</v>
      </c>
      <c r="C9">
        <v>55413</v>
      </c>
      <c r="D9">
        <v>50626.39</v>
      </c>
      <c r="E9" s="83">
        <f t="shared" si="0"/>
        <v>0.91361936729648274</v>
      </c>
    </row>
    <row r="10" spans="1:5">
      <c r="A10" t="s">
        <v>20</v>
      </c>
      <c r="B10" s="77" t="s">
        <v>21</v>
      </c>
      <c r="C10">
        <v>1500</v>
      </c>
      <c r="D10">
        <v>1499.5</v>
      </c>
      <c r="E10" s="83">
        <f t="shared" si="0"/>
        <v>0.9996666666666667</v>
      </c>
    </row>
    <row r="11" spans="1:5">
      <c r="A11" t="s">
        <v>22</v>
      </c>
      <c r="B11" s="77" t="s">
        <v>24</v>
      </c>
      <c r="C11">
        <v>2474069</v>
      </c>
      <c r="D11">
        <v>1252930.17</v>
      </c>
      <c r="E11" s="83">
        <f t="shared" si="0"/>
        <v>0.50642490973372201</v>
      </c>
    </row>
    <row r="12" spans="1:5">
      <c r="A12" t="s">
        <v>91</v>
      </c>
      <c r="B12" s="77" t="s">
        <v>25</v>
      </c>
      <c r="C12">
        <v>185000</v>
      </c>
      <c r="D12">
        <v>92446.05</v>
      </c>
      <c r="E12" s="83">
        <f t="shared" si="0"/>
        <v>0.49970837837837839</v>
      </c>
    </row>
    <row r="13" spans="1:5">
      <c r="A13" t="s">
        <v>92</v>
      </c>
      <c r="B13" s="77" t="s">
        <v>93</v>
      </c>
      <c r="C13">
        <v>2650000</v>
      </c>
      <c r="D13">
        <v>1088706.4099999999</v>
      </c>
      <c r="E13" s="83">
        <f t="shared" si="0"/>
        <v>0.41083260754716977</v>
      </c>
    </row>
    <row r="14" spans="1:5">
      <c r="A14" t="s">
        <v>26</v>
      </c>
      <c r="B14" s="77" t="s">
        <v>27</v>
      </c>
      <c r="C14">
        <v>1248343</v>
      </c>
      <c r="D14">
        <v>481443</v>
      </c>
      <c r="E14" s="83">
        <f t="shared" si="0"/>
        <v>0.38566563837022355</v>
      </c>
    </row>
    <row r="15" spans="1:5">
      <c r="A15" t="s">
        <v>28</v>
      </c>
      <c r="B15" s="77">
        <v>801</v>
      </c>
      <c r="C15">
        <v>43368675</v>
      </c>
      <c r="D15">
        <v>20367771.43</v>
      </c>
      <c r="E15" s="83">
        <f t="shared" si="0"/>
        <v>0.4696424649819253</v>
      </c>
    </row>
    <row r="16" spans="1:5">
      <c r="A16" t="s">
        <v>103</v>
      </c>
      <c r="B16" s="77">
        <v>851</v>
      </c>
      <c r="C16">
        <v>717455</v>
      </c>
      <c r="D16">
        <v>224430.98</v>
      </c>
      <c r="E16" s="83">
        <f t="shared" si="0"/>
        <v>0.31281541002571589</v>
      </c>
    </row>
    <row r="17" spans="1:5">
      <c r="A17" t="s">
        <v>30</v>
      </c>
      <c r="B17" s="77">
        <v>852</v>
      </c>
      <c r="C17">
        <v>13660269</v>
      </c>
      <c r="D17">
        <v>6238035.1299999999</v>
      </c>
      <c r="E17" s="83">
        <f t="shared" si="0"/>
        <v>0.45665536527867789</v>
      </c>
    </row>
    <row r="18" spans="1:5">
      <c r="A18" t="s">
        <v>33</v>
      </c>
      <c r="B18" s="77">
        <v>853</v>
      </c>
      <c r="C18">
        <v>683265.12</v>
      </c>
      <c r="D18">
        <v>374675.82</v>
      </c>
      <c r="E18" s="83">
        <f t="shared" si="0"/>
        <v>0.54836081783305435</v>
      </c>
    </row>
    <row r="19" spans="1:5">
      <c r="A19" t="s">
        <v>34</v>
      </c>
      <c r="B19" s="77">
        <v>854</v>
      </c>
      <c r="C19">
        <v>1947467</v>
      </c>
      <c r="D19">
        <v>1084026.01</v>
      </c>
      <c r="E19" s="83">
        <f t="shared" si="0"/>
        <v>0.55663382742814127</v>
      </c>
    </row>
    <row r="20" spans="1:5">
      <c r="A20" t="s">
        <v>35</v>
      </c>
      <c r="B20" s="77">
        <v>900</v>
      </c>
      <c r="C20">
        <v>12163045</v>
      </c>
      <c r="D20">
        <v>4010335.32</v>
      </c>
      <c r="E20" s="83">
        <f t="shared" si="0"/>
        <v>0.32971474823944169</v>
      </c>
    </row>
    <row r="21" spans="1:5">
      <c r="A21" t="s">
        <v>123</v>
      </c>
      <c r="B21" s="77">
        <v>921</v>
      </c>
      <c r="C21" s="84">
        <v>5449608</v>
      </c>
      <c r="D21">
        <v>2413093.0499999998</v>
      </c>
      <c r="E21" s="83">
        <f t="shared" si="0"/>
        <v>0.44280121616086876</v>
      </c>
    </row>
    <row r="22" spans="1:5">
      <c r="A22" t="s">
        <v>127</v>
      </c>
      <c r="B22" s="77">
        <v>926</v>
      </c>
      <c r="C22">
        <v>1033320</v>
      </c>
      <c r="D22">
        <v>242991.94</v>
      </c>
      <c r="E22" s="83">
        <f t="shared" si="0"/>
        <v>0.23515652460031741</v>
      </c>
    </row>
    <row r="23" spans="1:5">
      <c r="B23" s="77"/>
    </row>
    <row r="24" spans="1:5">
      <c r="A24" t="s">
        <v>129</v>
      </c>
      <c r="B24" s="7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Arkusz1</vt:lpstr>
      <vt:lpstr>Arkusz2</vt:lpstr>
      <vt:lpstr>Arkusz3</vt:lpstr>
      <vt:lpstr>Arkusz4</vt:lpstr>
      <vt:lpstr>Arkusz5</vt:lpstr>
      <vt:lpstr>Arkusz6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XP Prof SP2</dc:creator>
  <cp:lastModifiedBy>skarbnik</cp:lastModifiedBy>
  <cp:lastPrinted>2014-03-31T08:56:06Z</cp:lastPrinted>
  <dcterms:created xsi:type="dcterms:W3CDTF">2008-07-03T10:07:54Z</dcterms:created>
  <dcterms:modified xsi:type="dcterms:W3CDTF">2014-03-31T10:57:35Z</dcterms:modified>
</cp:coreProperties>
</file>